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20550" windowHeight="4035" activeTab="3"/>
  </bookViews>
  <sheets>
    <sheet name="FS,PL" sheetId="1" r:id="rId1"/>
    <sheet name="CH_Con" sheetId="2" r:id="rId2"/>
    <sheet name="CHANGE (SE)" sheetId="3" r:id="rId3"/>
    <sheet name="CF" sheetId="4" r:id="rId4"/>
  </sheets>
  <definedNames>
    <definedName name="_xlnm.Print_Area" localSheetId="3">'CF'!$A$1:$L$83</definedName>
    <definedName name="_xlnm.Print_Area" localSheetId="1">'CH_Con'!$A$1:$R$23</definedName>
    <definedName name="_xlnm.Print_Area" localSheetId="0">'FS,PL'!$A$1:$N$175</definedName>
  </definedNames>
  <calcPr fullCalcOnLoad="1"/>
</workbook>
</file>

<file path=xl/sharedStrings.xml><?xml version="1.0" encoding="utf-8"?>
<sst xmlns="http://schemas.openxmlformats.org/spreadsheetml/2006/main" count="323" uniqueCount="190">
  <si>
    <t>สินทรัพย์</t>
  </si>
  <si>
    <t>หนี้สินและส่วนของผู้ถือหุ้น</t>
  </si>
  <si>
    <t>งบแสดงการเปลี่ยนแปลงส่วนของผู้ถือหุ้น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</si>
  <si>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</si>
  <si>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</si>
  <si>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</si>
  <si>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</si>
  <si>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</si>
  <si>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</si>
  <si>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</si>
  <si>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</si>
  <si>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</si>
  <si>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</si>
  <si>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</si>
  <si>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</si>
  <si>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</si>
  <si>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</si>
  <si>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</si>
  <si>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</si>
  <si>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</si>
  <si>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</si>
  <si>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</si>
  <si>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</si>
  <si>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</si>
  <si>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</si>
  <si>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</si>
  <si>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</si>
  <si>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</si>
  <si>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</si>
  <si>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</si>
  <si>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</si>
  <si>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31 ธันวาคม</t>
  </si>
  <si>
    <t>(พันบาท)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</si>
  <si>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</si>
  <si>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</si>
  <si>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</si>
  <si>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</si>
  <si>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</si>
  <si>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</si>
  <si>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</si>
  <si>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</si>
  <si>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</si>
  <si>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</si>
  <si>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</si>
  <si>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</si>
  <si>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</si>
  <si>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</si>
  <si>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(ยังไม่ได้ตรวจสอบ)</t>
  </si>
  <si>
    <t>งบกำไรขาดทุนเบ็ดเสร็จ</t>
  </si>
  <si>
    <t>ส่วนที่เป็นของบริษัทใหญ่</t>
  </si>
  <si>
    <t>ค่าเสื่อมราคา</t>
  </si>
  <si>
    <t>ยอดคงเหลือ ณ วันที่ 1 มกราคม 2556</t>
  </si>
  <si>
    <t>เงินสดและรายการเทียบเท่าเงินสดเพิ่มขึ้น(ลดลง)สุทธิ</t>
  </si>
  <si>
    <t>บริษัท พลังงานบริสุทธิ์ จำกัด (มหาชน) และบริษัทย่อย</t>
  </si>
  <si>
    <t>ลูกหนี้การค้าและลูกหนี้อื่น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</si>
  <si>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</si>
  <si>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</si>
  <si>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เงินฝากสถาบันการเงินที่ติดภาระค้ำประกัน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</si>
  <si>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</si>
  <si>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</si>
  <si>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</si>
  <si>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เจ้าหนี้การค้าและเจ้าหนี้อื่น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</si>
  <si>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</si>
  <si>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</si>
  <si>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</si>
  <si>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</si>
  <si>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</si>
  <si>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</si>
  <si>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</si>
  <si>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</si>
  <si>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</si>
  <si>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การแบ่งปันกำไร(ขาดทุน) :-</t>
  </si>
  <si>
    <t>ส่วนที่เป็นของส่วนได้เสียที่ไม่มีอำนาจควบคุม</t>
  </si>
  <si>
    <t>การแบ่งปันกำไร(ขาดทุน)เบ็ดเสร็จรวม :-</t>
  </si>
  <si>
    <t>กำไรต่อหุ้น (บาท)</t>
  </si>
  <si>
    <t>รายได้เงินอุดหนุนส่วนเพิ่มราคารับซื้อไฟฟ้า</t>
  </si>
  <si>
    <t>รายได้ค่าปรับส่งมอบงานล่าช้า</t>
  </si>
  <si>
    <t>ต้นทุนขาย</t>
  </si>
  <si>
    <t>ยอดคงเหลือ ณ วันที่ 1 มกราคม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</si>
  <si>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</si>
  <si>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</si>
  <si>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</si>
  <si>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</si>
  <si>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</si>
  <si>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</si>
  <si>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</si>
  <si>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</si>
  <si>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</si>
  <si>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</si>
  <si>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</si>
  <si>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</si>
  <si>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ขาดทุนจากการตัดจำหน่ายทรัพย์สิน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</si>
  <si>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</si>
  <si>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</si>
  <si>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</si>
  <si>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</si>
  <si>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</si>
  <si>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</si>
  <si>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</si>
  <si>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 xml:space="preserve">รายได้จากการขายสินค้า </t>
  </si>
  <si>
    <t>รายได้จากการขายผลิตภัณฑ์พลอยได้</t>
  </si>
  <si>
    <t>มูลค่าหุ้นสามัญ</t>
  </si>
  <si>
    <t>เพิ่มทุนหุ้นสามัญ</t>
  </si>
  <si>
    <t>กำไรเบ็ดเสร็จรวมสำหรับงวด</t>
  </si>
  <si>
    <t>รวมส่วนของ</t>
  </si>
  <si>
    <t>หุ้นสามัญ</t>
  </si>
  <si>
    <t>ส่วนเกินมูลค่า</t>
  </si>
  <si>
    <t>ตามกฎหมาย</t>
  </si>
  <si>
    <t>กำไรสำหรับงวด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</si>
  <si>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</si>
  <si>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</si>
  <si>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</si>
  <si>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</si>
  <si>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</si>
  <si>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</si>
  <si>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ขายอุปกรณ์</t>
  </si>
  <si>
    <t>ชำระคืนเงินกู้ยืมระยะสั้นจากสถาบันการเงิน</t>
  </si>
  <si>
    <t xml:space="preserve">ซื้อสินทรัพย์โดยการก่อหนี้เจ้าหนี้ค่าทรัพย์สิน 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</si>
  <si>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</si>
  <si>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</si>
  <si>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</si>
  <si>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</si>
  <si>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</si>
  <si>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</si>
  <si>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กำไร(ขาดทุน)เบ็ดเสร็จอื่นสำหรับงวด</t>
  </si>
  <si>
    <t>บริษัทใหญ่</t>
  </si>
  <si>
    <t>องค์ประกอบอื่นของ</t>
  </si>
  <si>
    <t>จัดสรรแล้วทุนสำรอง</t>
  </si>
  <si>
    <t>ลูกหนี้การค้า</t>
  </si>
  <si>
    <t>ลูกหนี้อื่น</t>
  </si>
  <si>
    <t>รวมลูกหนี้การค้าและลูกหนี้อื่น</t>
  </si>
  <si>
    <t>รวมเงินให้กู้ยืมระยะสั้น</t>
  </si>
  <si>
    <t>สินทรัพย์ภาษีเงินได้รอการตัดบัญชี</t>
  </si>
  <si>
    <t>รวมเจ้าหนี้การค้าและเจ้าหนี้อื่น</t>
  </si>
  <si>
    <t>หนี้สินภาษีเงินได้รอการตัดบัญชี</t>
  </si>
  <si>
    <t>กำไรจากอัตราแลกเปลี่ยนที่ยังไม่เกิดขึ้นจริง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</si>
  <si>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</si>
  <si>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</si>
  <si>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เงินให้กู้ยืมระยะสั้นแก่กิจการที่เกี่ยวข้องกัน</t>
  </si>
  <si>
    <t>เงินให้กู้ยืมระยะสั้นแก่บุคคลหรือกิจการอื่น ๆ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</si>
  <si>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</si>
  <si>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</si>
  <si>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</si>
  <si>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</si>
  <si>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</si>
  <si>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ซื้อสินทรัพย์ตามสัญญาเช่าการเงิน</t>
  </si>
  <si>
    <t>4, 6</t>
  </si>
  <si>
    <t>4, 7</t>
  </si>
  <si>
    <t>สินทรัพย์ไม่มีตัวตนอื่น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</si>
  <si>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</si>
  <si>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</si>
  <si>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</si>
  <si>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</si>
  <si>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</si>
  <si>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เงินสดและรายการเทียบเท่าเงินสด ณ วันที่ 1 มกราคม</t>
  </si>
  <si>
    <t>รายการที่ไม่ใช่เงินสด</t>
  </si>
  <si>
    <t>รายได้ค่าเช่าที่ดินรับล่วงหน้าตัดบัญชี</t>
  </si>
  <si>
    <t xml:space="preserve">เงินประกันผลงานการก่อสร้าง </t>
  </si>
  <si>
    <t>เงินมัดจำค่าสินค้ารับล่วงหน้า</t>
  </si>
  <si>
    <t>เงินสดรับจากการออกหุ้นเพิ่มทุน</t>
  </si>
  <si>
    <t>รายได้ค่าเช่าที่ดินรับล่วงหน้า</t>
  </si>
  <si>
    <t>เงินปันผลจ่าย</t>
  </si>
  <si>
    <t>ซื้อเงินลงทุนชั่วคราว</t>
  </si>
  <si>
    <t>จ่ายชำระเงินให้กู้ยืมระยะสั้น</t>
  </si>
  <si>
    <t>เงินสดรับจากส่วนลดมูลค่างานตามสัญญา</t>
  </si>
  <si>
    <t>จ่ายเงินปันผล</t>
  </si>
  <si>
    <t>กำไรจากการจำหน่ายสินทรัพย์</t>
  </si>
  <si>
    <t>รายได้เงินปันผล</t>
  </si>
  <si>
    <t>4, 8</t>
  </si>
  <si>
    <t>ค่าใช้จ่าย(รายได้)ภาษีเงินได้</t>
  </si>
  <si>
    <t>จ่ายภาษีเงินได้</t>
  </si>
  <si>
    <t>เงินสดได้มาจากกิจกรรมดำเนินงาน</t>
  </si>
  <si>
    <t>เงินสดสุทธิได้มาจากกิจกรรมดำเนินงาน</t>
  </si>
  <si>
    <t>รับเงินปันผล</t>
  </si>
  <si>
    <t>เงินสดสุทธิใช้ไปในกิจกรรมลงทุน</t>
  </si>
  <si>
    <t>ณ วันที่ 30 กันยายน 2557</t>
  </si>
  <si>
    <t>30 กันยายน</t>
  </si>
  <si>
    <t>สำหรับงวดสามเดือนสิ้นสุดวันที่ 30 กันยายน 2557 (ยังไม่ได้ตรวจสอบ)</t>
  </si>
  <si>
    <t>สำหรับงวดเก้าเดือนสิ้นสุดวันที่ 30 กันยายน 2557 (ยังไม่ได้ตรวจสอบ)</t>
  </si>
  <si>
    <t>ยอดคงเหลือ ณ วันที่ 30 กันยายน 2556</t>
  </si>
  <si>
    <t>ยอดคงเหลือ ณ วันที่ 30 กันยายน 2557</t>
  </si>
  <si>
    <t>เงินสดและรายการเทียบเท่าเงินสด ณ วันที่ 30 กันยายน</t>
  </si>
  <si>
    <t>กำไรจากเงินลงทุนในบริษัทย่อย</t>
  </si>
  <si>
    <t>ไถ่ถอนเงินลงทุนชั่วคราว</t>
  </si>
  <si>
    <t>เงินสดรับล่วงหน้าค่าเช่าที่ดิน</t>
  </si>
  <si>
    <t>ค่าใช้จ่ายภาษีเงินได้</t>
  </si>
  <si>
    <t>ขายเงินลงทุนในบริษัทย่อย</t>
  </si>
  <si>
    <t>เงินสดสุทธิได้มาจากกิจกรรมจัดหาเงิน</t>
  </si>
  <si>
    <t>เงินจ่ายล่วงหน้าค่าสินทรัพย์</t>
  </si>
  <si>
    <t>4, 17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</si>
</sst>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ﬂ&quot;#,##0_);\(&quot;ﬂ&quot;#,##0\)"/>
    <numFmt numFmtId="210" formatCode="&quot;ﬂ&quot;#,##0_);[Red]\(&quot;ﬂ&quot;#,##0\)"/>
    <numFmt numFmtId="211" formatCode="&quot;ﬂ&quot;#,##0.00_);\(&quot;ﬂ&quot;#,##0.00\)"/>
    <numFmt numFmtId="212" formatCode="&quot;ﬂ&quot;#,##0.00_);[Red]\(&quot;ﬂ&quot;#,##0.00\)"/>
    <numFmt numFmtId="213" formatCode="#,##0.00\ ;\(#,##0.00\)"/>
    <numFmt numFmtId="214" formatCode="#,##0\ ;\(#,##0\)"/>
    <numFmt numFmtId="215" formatCode="#,##0.0"/>
    <numFmt numFmtId="216" formatCode="#,##0.0_);\(#,##0.0\)"/>
    <numFmt numFmtId="217" formatCode="#,##0.0\ ;\(#,##0.0\)"/>
    <numFmt numFmtId="218" formatCode="_(* #,##0_);_(* \(#,##0\);_(* &quot;-&quot;??_);_(@_)"/>
    <numFmt numFmtId="219" formatCode="_(* #,##0_);_(* \(#,##0\);_(* &quot; -    &quot;_);_(@_)"/>
    <numFmt numFmtId="220" formatCode="_(* #,##0.0_);_(* \(#,##0.0\);_(* &quot;-&quot;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(* #,##0.000_);_(* \(#,##0.000\);_(* &quot;-&quot;??_);_(@_)"/>
    <numFmt numFmtId="226" formatCode="#,##0.000\ ;\(#,##0.000\)"/>
    <numFmt numFmtId="227" formatCode="#,##0\ ;\(#,##0\);&quot;    -    &quot;"/>
    <numFmt numFmtId="228" formatCode="_-* #,##0_-;* \(#,##0\);_-* &quot;-&quot;_-;_-@_-"/>
    <numFmt numFmtId="229" formatCode="_-* #,##0.000_-;* \(#,##0.000\);_-* &quot;-&quot;_-;_-@_-"/>
    <numFmt numFmtId="230" formatCode="_-* #,##0_-;\-* #,##0_-;_-* &quot;-&quot;??_-;_-@_-"/>
    <numFmt numFmtId="231" formatCode="0.0"/>
    <numFmt numFmtId="232" formatCode="General_)"/>
    <numFmt numFmtId="233" formatCode="_(* #,##0_);_(* \(#,##0\);_(* \-??_);_(@_)"/>
    <numFmt numFmtId="234" formatCode="#,##0.0000\ ;\(#,##0.0000\)"/>
  </numFmts>
  <fonts count="59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i/>
      <sz val="15"/>
      <color indexed="10"/>
      <name val="Angsana New"/>
      <family val="1"/>
    </font>
    <font>
      <sz val="15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4" fillId="0" borderId="0" applyFont="0" applyFill="0" applyBorder="0" applyAlignment="0" applyProtection="0"/>
    <xf numFmtId="194" fontId="21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94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214" fontId="7" fillId="0" borderId="0" xfId="0" applyNumberFormat="1" applyFont="1" applyFill="1" applyAlignment="1">
      <alignment/>
    </xf>
    <xf numFmtId="214" fontId="7" fillId="0" borderId="10" xfId="0" applyNumberFormat="1" applyFont="1" applyFill="1" applyBorder="1" applyAlignment="1">
      <alignment/>
    </xf>
    <xf numFmtId="214" fontId="7" fillId="0" borderId="0" xfId="0" applyNumberFormat="1" applyFont="1" applyFill="1" applyBorder="1" applyAlignment="1">
      <alignment/>
    </xf>
    <xf numFmtId="214" fontId="7" fillId="0" borderId="0" xfId="42" applyNumberFormat="1" applyFont="1" applyFill="1" applyBorder="1" applyAlignment="1">
      <alignment/>
    </xf>
    <xf numFmtId="214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1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214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18" fontId="15" fillId="0" borderId="0" xfId="42" applyNumberFormat="1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8" fontId="0" fillId="0" borderId="0" xfId="42" applyNumberFormat="1" applyFont="1" applyFill="1" applyAlignment="1">
      <alignment/>
    </xf>
    <xf numFmtId="227" fontId="16" fillId="0" borderId="10" xfId="42" applyNumberFormat="1" applyFont="1" applyFill="1" applyBorder="1" applyAlignment="1">
      <alignment/>
    </xf>
    <xf numFmtId="227" fontId="7" fillId="0" borderId="11" xfId="0" applyNumberFormat="1" applyFont="1" applyFill="1" applyBorder="1" applyAlignment="1">
      <alignment/>
    </xf>
    <xf numFmtId="0" fontId="17" fillId="0" borderId="0" xfId="64" applyFont="1" applyFill="1">
      <alignment/>
      <protection/>
    </xf>
    <xf numFmtId="0" fontId="7" fillId="0" borderId="0" xfId="0" applyFont="1" applyFill="1" applyAlignment="1">
      <alignment/>
    </xf>
    <xf numFmtId="214" fontId="0" fillId="0" borderId="0" xfId="0" applyNumberFormat="1" applyFont="1" applyFill="1" applyBorder="1" applyAlignment="1">
      <alignment horizontal="right"/>
    </xf>
    <xf numFmtId="227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 vertical="center"/>
      <protection/>
    </xf>
    <xf numFmtId="218" fontId="0" fillId="0" borderId="0" xfId="42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0" fontId="1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4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4" applyFont="1" applyFill="1">
      <alignment/>
      <protection/>
    </xf>
    <xf numFmtId="0" fontId="14" fillId="0" borderId="0" xfId="64" applyFont="1" applyFill="1" applyAlignment="1">
      <alignment vertical="center"/>
      <protection/>
    </xf>
    <xf numFmtId="214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194" fontId="0" fillId="0" borderId="0" xfId="42" applyFont="1" applyFill="1" applyAlignment="1">
      <alignment/>
    </xf>
    <xf numFmtId="2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194" fontId="0" fillId="0" borderId="0" xfId="42" applyFont="1" applyFill="1" applyBorder="1" applyAlignment="1">
      <alignment/>
    </xf>
    <xf numFmtId="218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>
      <alignment/>
    </xf>
    <xf numFmtId="214" fontId="0" fillId="0" borderId="0" xfId="42" applyNumberFormat="1" applyFont="1" applyFill="1" applyAlignment="1">
      <alignment/>
    </xf>
    <xf numFmtId="227" fontId="0" fillId="0" borderId="0" xfId="0" applyNumberFormat="1" applyFont="1" applyFill="1" applyBorder="1" applyAlignment="1">
      <alignment/>
    </xf>
    <xf numFmtId="214" fontId="0" fillId="0" borderId="12" xfId="42" applyNumberFormat="1" applyFont="1" applyFill="1" applyBorder="1" applyAlignment="1">
      <alignment/>
    </xf>
    <xf numFmtId="214" fontId="0" fillId="0" borderId="0" xfId="42" applyNumberFormat="1" applyFont="1" applyFill="1" applyBorder="1" applyAlignment="1">
      <alignment/>
    </xf>
    <xf numFmtId="22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28" fontId="0" fillId="0" borderId="0" xfId="64" applyNumberFormat="1" applyFont="1" applyFill="1" applyBorder="1" applyAlignment="1">
      <alignment horizontal="right" vertical="center"/>
      <protection/>
    </xf>
    <xf numFmtId="228" fontId="7" fillId="0" borderId="10" xfId="64" applyNumberFormat="1" applyFont="1" applyFill="1" applyBorder="1" applyAlignment="1">
      <alignment horizontal="right" vertical="center"/>
      <protection/>
    </xf>
    <xf numFmtId="0" fontId="14" fillId="0" borderId="0" xfId="64" applyFont="1" applyFill="1" applyBorder="1" applyAlignment="1">
      <alignment vertical="center"/>
      <protection/>
    </xf>
    <xf numFmtId="228" fontId="7" fillId="0" borderId="13" xfId="64" applyNumberFormat="1" applyFont="1" applyFill="1" applyBorder="1" applyAlignment="1">
      <alignment horizontal="right" vertical="center"/>
      <protection/>
    </xf>
    <xf numFmtId="218" fontId="0" fillId="0" borderId="0" xfId="42" applyNumberFormat="1" applyFont="1" applyFill="1" applyAlignment="1">
      <alignment/>
    </xf>
    <xf numFmtId="218" fontId="0" fillId="0" borderId="0" xfId="0" applyNumberFormat="1" applyFont="1" applyFill="1" applyAlignment="1">
      <alignment/>
    </xf>
    <xf numFmtId="218" fontId="0" fillId="0" borderId="0" xfId="42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218" fontId="10" fillId="0" borderId="0" xfId="42" applyNumberFormat="1" applyFont="1" applyFill="1" applyAlignment="1">
      <alignment/>
    </xf>
    <xf numFmtId="218" fontId="0" fillId="0" borderId="0" xfId="42" applyNumberFormat="1" applyFont="1" applyFill="1" applyAlignment="1">
      <alignment horizontal="center"/>
    </xf>
    <xf numFmtId="214" fontId="7" fillId="0" borderId="13" xfId="0" applyNumberFormat="1" applyFont="1" applyFill="1" applyBorder="1" applyAlignment="1">
      <alignment/>
    </xf>
    <xf numFmtId="214" fontId="10" fillId="0" borderId="0" xfId="0" applyNumberFormat="1" applyFont="1" applyFill="1" applyAlignment="1">
      <alignment horizontal="center"/>
    </xf>
    <xf numFmtId="228" fontId="0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8" fontId="0" fillId="0" borderId="0" xfId="0" applyNumberFormat="1" applyFont="1" applyFill="1" applyBorder="1" applyAlignment="1">
      <alignment/>
    </xf>
    <xf numFmtId="218" fontId="7" fillId="0" borderId="0" xfId="0" applyNumberFormat="1" applyFont="1" applyFill="1" applyBorder="1" applyAlignment="1">
      <alignment/>
    </xf>
    <xf numFmtId="219" fontId="7" fillId="0" borderId="0" xfId="0" applyNumberFormat="1" applyFon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218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214" fontId="0" fillId="0" borderId="0" xfId="0" applyNumberFormat="1" applyFill="1" applyBorder="1" applyAlignment="1">
      <alignment horizontal="right"/>
    </xf>
    <xf numFmtId="0" fontId="0" fillId="0" borderId="0" xfId="64" applyFont="1" applyFill="1" applyBorder="1" applyAlignment="1">
      <alignment vertical="center"/>
      <protection/>
    </xf>
    <xf numFmtId="228" fontId="7" fillId="0" borderId="0" xfId="64" applyNumberFormat="1" applyFont="1" applyFill="1" applyBorder="1" applyAlignment="1">
      <alignment horizontal="right" vertical="center"/>
      <protection/>
    </xf>
    <xf numFmtId="228" fontId="0" fillId="0" borderId="12" xfId="64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4" fillId="0" borderId="0" xfId="56" applyFill="1" applyAlignment="1">
      <alignment horizontal="center"/>
      <protection/>
    </xf>
    <xf numFmtId="0" fontId="54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9" fillId="0" borderId="0" xfId="56" applyFont="1" applyFill="1" applyAlignment="1">
      <alignment horizontal="center" vertical="center"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218" fontId="7" fillId="0" borderId="0" xfId="43" applyNumberFormat="1" applyFont="1" applyFill="1" applyBorder="1" applyAlignment="1">
      <alignment horizontal="right"/>
    </xf>
    <xf numFmtId="218" fontId="16" fillId="0" borderId="0" xfId="43" applyNumberFormat="1" applyFont="1" applyFill="1" applyBorder="1" applyAlignment="1">
      <alignment/>
    </xf>
    <xf numFmtId="218" fontId="7" fillId="0" borderId="0" xfId="43" applyNumberFormat="1" applyFont="1" applyFill="1" applyBorder="1" applyAlignment="1">
      <alignment/>
    </xf>
    <xf numFmtId="218" fontId="15" fillId="0" borderId="0" xfId="43" applyNumberFormat="1" applyFont="1" applyFill="1" applyBorder="1" applyAlignment="1">
      <alignment horizontal="right"/>
    </xf>
    <xf numFmtId="218" fontId="15" fillId="0" borderId="0" xfId="43" applyNumberFormat="1" applyFont="1" applyFill="1" applyAlignment="1">
      <alignment/>
    </xf>
    <xf numFmtId="218" fontId="15" fillId="0" borderId="0" xfId="43" applyNumberFormat="1" applyFont="1" applyFill="1" applyBorder="1" applyAlignment="1">
      <alignment/>
    </xf>
    <xf numFmtId="218" fontId="15" fillId="0" borderId="0" xfId="43" applyNumberFormat="1" applyFont="1" applyFill="1" applyAlignment="1">
      <alignment horizontal="right"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218" fontId="7" fillId="0" borderId="13" xfId="43" applyNumberFormat="1" applyFont="1" applyFill="1" applyBorder="1" applyAlignment="1">
      <alignment horizontal="right"/>
    </xf>
    <xf numFmtId="218" fontId="16" fillId="0" borderId="0" xfId="43" applyNumberFormat="1" applyFont="1" applyFill="1" applyAlignment="1">
      <alignment/>
    </xf>
    <xf numFmtId="218" fontId="7" fillId="0" borderId="0" xfId="43" applyNumberFormat="1" applyFont="1" applyFill="1" applyAlignment="1">
      <alignment horizontal="right"/>
    </xf>
    <xf numFmtId="0" fontId="16" fillId="0" borderId="0" xfId="56" applyFont="1" applyFill="1" applyAlignment="1">
      <alignment/>
      <protection/>
    </xf>
    <xf numFmtId="218" fontId="0" fillId="0" borderId="0" xfId="43" applyNumberFormat="1" applyFont="1" applyFill="1" applyBorder="1" applyAlignment="1">
      <alignment horizontal="right"/>
    </xf>
    <xf numFmtId="218" fontId="0" fillId="0" borderId="0" xfId="43" applyNumberFormat="1" applyFont="1" applyFill="1" applyAlignment="1">
      <alignment horizontal="right"/>
    </xf>
    <xf numFmtId="0" fontId="5" fillId="0" borderId="0" xfId="56" applyFont="1" applyFill="1" applyAlignment="1">
      <alignment/>
      <protection/>
    </xf>
    <xf numFmtId="194" fontId="22" fillId="0" borderId="0" xfId="56" applyNumberFormat="1" applyFont="1" applyFill="1" applyAlignment="1">
      <alignment/>
      <protection/>
    </xf>
    <xf numFmtId="218" fontId="15" fillId="0" borderId="0" xfId="56" applyNumberFormat="1" applyFont="1" applyFill="1" applyAlignment="1">
      <alignment/>
      <protection/>
    </xf>
    <xf numFmtId="194" fontId="15" fillId="0" borderId="0" xfId="43" applyFont="1" applyFill="1" applyAlignment="1">
      <alignment/>
    </xf>
    <xf numFmtId="218" fontId="0" fillId="0" borderId="0" xfId="43" applyNumberFormat="1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227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4" fontId="7" fillId="0" borderId="14" xfId="0" applyNumberFormat="1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218" fontId="0" fillId="0" borderId="12" xfId="42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 quotePrefix="1">
      <alignment/>
    </xf>
    <xf numFmtId="233" fontId="23" fillId="0" borderId="0" xfId="63" applyNumberFormat="1" applyFont="1" applyFill="1" applyBorder="1" applyAlignment="1">
      <alignment/>
    </xf>
    <xf numFmtId="214" fontId="0" fillId="0" borderId="14" xfId="42" applyNumberFormat="1" applyFont="1" applyFill="1" applyBorder="1" applyAlignment="1">
      <alignment/>
    </xf>
    <xf numFmtId="227" fontId="0" fillId="0" borderId="14" xfId="42" applyNumberFormat="1" applyFont="1" applyFill="1" applyBorder="1" applyAlignment="1">
      <alignment/>
    </xf>
    <xf numFmtId="0" fontId="19" fillId="0" borderId="0" xfId="56" applyFont="1" applyFill="1" applyAlignment="1">
      <alignment horizontal="center"/>
      <protection/>
    </xf>
    <xf numFmtId="214" fontId="0" fillId="0" borderId="12" xfId="42" applyNumberFormat="1" applyFont="1" applyFill="1" applyBorder="1" applyAlignment="1">
      <alignment/>
    </xf>
    <xf numFmtId="227" fontId="0" fillId="0" borderId="12" xfId="42" applyNumberFormat="1" applyFont="1" applyFill="1" applyBorder="1" applyAlignment="1">
      <alignment/>
    </xf>
    <xf numFmtId="213" fontId="7" fillId="0" borderId="0" xfId="0" applyNumberFormat="1" applyFont="1" applyFill="1" applyAlignment="1">
      <alignment/>
    </xf>
    <xf numFmtId="214" fontId="0" fillId="0" borderId="12" xfId="42" applyNumberFormat="1" applyFont="1" applyFill="1" applyBorder="1" applyAlignment="1">
      <alignment/>
    </xf>
    <xf numFmtId="214" fontId="0" fillId="0" borderId="0" xfId="0" applyNumberFormat="1" applyFill="1" applyBorder="1" applyAlignment="1">
      <alignment/>
    </xf>
    <xf numFmtId="227" fontId="0" fillId="0" borderId="0" xfId="42" applyNumberFormat="1" applyFont="1" applyFill="1" applyAlignment="1">
      <alignment/>
    </xf>
    <xf numFmtId="227" fontId="0" fillId="0" borderId="12" xfId="42" applyNumberFormat="1" applyFont="1" applyFill="1" applyBorder="1" applyAlignment="1">
      <alignment/>
    </xf>
    <xf numFmtId="227" fontId="0" fillId="0" borderId="14" xfId="42" applyNumberFormat="1" applyFont="1" applyFill="1" applyBorder="1" applyAlignment="1">
      <alignment/>
    </xf>
    <xf numFmtId="194" fontId="0" fillId="0" borderId="0" xfId="42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9" fontId="0" fillId="0" borderId="0" xfId="0" applyNumberFormat="1" applyFon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18" fontId="0" fillId="0" borderId="14" xfId="42" applyNumberFormat="1" applyFont="1" applyFill="1" applyBorder="1" applyAlignment="1">
      <alignment/>
    </xf>
    <xf numFmtId="16" fontId="0" fillId="0" borderId="0" xfId="42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/>
    </xf>
    <xf numFmtId="227" fontId="7" fillId="0" borderId="13" xfId="42" applyNumberFormat="1" applyFont="1" applyFill="1" applyBorder="1" applyAlignment="1">
      <alignment/>
    </xf>
    <xf numFmtId="218" fontId="7" fillId="0" borderId="13" xfId="42" applyNumberFormat="1" applyFont="1" applyFill="1" applyBorder="1" applyAlignment="1">
      <alignment/>
    </xf>
    <xf numFmtId="213" fontId="7" fillId="0" borderId="11" xfId="64" applyNumberFormat="1" applyFont="1" applyFill="1" applyBorder="1" applyAlignment="1">
      <alignment horizontal="right" vertical="center"/>
      <protection/>
    </xf>
    <xf numFmtId="228" fontId="7" fillId="0" borderId="14" xfId="64" applyNumberFormat="1" applyFont="1" applyFill="1" applyBorder="1" applyAlignment="1">
      <alignment horizontal="right" vertical="center"/>
      <protection/>
    </xf>
    <xf numFmtId="228" fontId="7" fillId="0" borderId="11" xfId="64" applyNumberFormat="1" applyFont="1" applyFill="1" applyBorder="1" applyAlignment="1">
      <alignment horizontal="right" vertical="center"/>
      <protection/>
    </xf>
    <xf numFmtId="194" fontId="0" fillId="0" borderId="12" xfId="42" applyFont="1" applyFill="1" applyBorder="1" applyAlignment="1">
      <alignment/>
    </xf>
    <xf numFmtId="0" fontId="7" fillId="0" borderId="0" xfId="0" applyFont="1" applyFill="1" applyAlignment="1">
      <alignment horizontal="center"/>
    </xf>
    <xf numFmtId="194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15" fillId="0" borderId="12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_งบกระแสเงินสด บจ. สิทธิผล (update)" xfId="63"/>
    <cellStyle name="ปกติ_USCT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97"/>
  <sheetViews>
    <sheetView showGridLines="0" view="pageBreakPreview" zoomScaleSheetLayoutView="100" zoomScalePageLayoutView="0" workbookViewId="0" topLeftCell="A1">
      <selection activeCell="E4" sqref="E4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27.00390625" style="1" customWidth="1"/>
    <col min="6" max="6" width="11.28125" style="8" customWidth="1"/>
    <col min="7" max="7" width="2.00390625" style="16" customWidth="1"/>
    <col min="8" max="8" width="12.8515625" style="16" customWidth="1"/>
    <col min="9" max="9" width="1.28515625" style="1" customWidth="1"/>
    <col min="10" max="10" width="13.00390625" style="1" customWidth="1"/>
    <col min="11" max="11" width="1.28515625" style="1" customWidth="1"/>
    <col min="12" max="12" width="12.8515625" style="1" customWidth="1"/>
    <col min="13" max="13" width="1.28515625" style="1" customWidth="1"/>
    <col min="14" max="14" width="12.8515625" style="1" customWidth="1"/>
    <col min="15" max="15" width="15.140625" style="1" bestFit="1" customWidth="1"/>
    <col min="16" max="16" width="14.57421875" style="1" bestFit="1" customWidth="1"/>
    <col min="17" max="16384" width="10.8515625" style="1" customWidth="1"/>
  </cols>
  <sheetData>
    <row r="1" spans="1:14" s="2" customFormat="1" ht="24" customHeight="1">
      <c r="A1" s="7" t="s">
        <v>53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</row>
    <row r="2" spans="1:14" s="2" customFormat="1" ht="24" customHeight="1">
      <c r="A2" s="7" t="s">
        <v>36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</row>
    <row r="3" spans="1:14" s="2" customFormat="1" ht="24" customHeight="1">
      <c r="A3" s="7" t="s">
        <v>175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</row>
    <row r="4" spans="2:14" s="47" customFormat="1" ht="19.5" customHeight="1">
      <c r="B4" s="43"/>
      <c r="C4" s="43"/>
      <c r="D4" s="43"/>
      <c r="E4" s="43"/>
      <c r="F4" s="73"/>
      <c r="G4" s="74"/>
      <c r="H4" s="74"/>
      <c r="I4" s="43"/>
      <c r="J4" s="43"/>
      <c r="K4" s="43"/>
      <c r="L4" s="43"/>
      <c r="M4" s="43"/>
      <c r="N4" s="43"/>
    </row>
    <row r="5" spans="6:14" s="47" customFormat="1" ht="24" customHeight="1">
      <c r="F5" s="60"/>
      <c r="G5" s="58"/>
      <c r="H5" s="189" t="s">
        <v>28</v>
      </c>
      <c r="I5" s="189"/>
      <c r="J5" s="189"/>
      <c r="K5" s="32"/>
      <c r="L5" s="20" t="s">
        <v>33</v>
      </c>
      <c r="M5" s="49"/>
      <c r="N5" s="49"/>
    </row>
    <row r="6" spans="1:14" s="36" customFormat="1" ht="24" customHeight="1">
      <c r="A6" s="43" t="s">
        <v>0</v>
      </c>
      <c r="F6" s="22" t="s">
        <v>16</v>
      </c>
      <c r="G6" s="48"/>
      <c r="H6" s="181" t="s">
        <v>176</v>
      </c>
      <c r="J6" s="75" t="s">
        <v>31</v>
      </c>
      <c r="K6" s="75"/>
      <c r="L6" s="181" t="s">
        <v>176</v>
      </c>
      <c r="M6" s="76"/>
      <c r="N6" s="75" t="s">
        <v>31</v>
      </c>
    </row>
    <row r="7" spans="1:14" s="36" customFormat="1" ht="24" customHeight="1">
      <c r="A7" s="43"/>
      <c r="F7" s="22"/>
      <c r="G7" s="48"/>
      <c r="H7" s="50">
        <v>2557</v>
      </c>
      <c r="J7" s="50">
        <v>2556</v>
      </c>
      <c r="K7" s="50"/>
      <c r="L7" s="50">
        <v>2557</v>
      </c>
      <c r="N7" s="50">
        <v>2556</v>
      </c>
    </row>
    <row r="8" spans="1:14" s="36" customFormat="1" ht="24" customHeight="1">
      <c r="A8" s="43"/>
      <c r="F8" s="22"/>
      <c r="G8" s="48"/>
      <c r="H8" s="56" t="s">
        <v>47</v>
      </c>
      <c r="I8" s="50"/>
      <c r="J8" s="50"/>
      <c r="K8" s="50"/>
      <c r="L8" s="56" t="s">
        <v>47</v>
      </c>
      <c r="M8" s="76"/>
      <c r="N8" s="50"/>
    </row>
    <row r="9" spans="6:14" s="36" customFormat="1" ht="24" customHeight="1">
      <c r="F9" s="22"/>
      <c r="G9" s="48"/>
      <c r="H9" s="191" t="s">
        <v>32</v>
      </c>
      <c r="I9" s="191"/>
      <c r="J9" s="191"/>
      <c r="K9" s="191"/>
      <c r="L9" s="191"/>
      <c r="M9" s="191"/>
      <c r="N9" s="191"/>
    </row>
    <row r="10" spans="1:6" s="36" customFormat="1" ht="24" customHeight="1">
      <c r="A10" s="29" t="s">
        <v>3</v>
      </c>
      <c r="F10" s="8"/>
    </row>
    <row r="11" spans="1:14" s="36" customFormat="1" ht="24" customHeight="1">
      <c r="A11" s="36" t="s">
        <v>23</v>
      </c>
      <c r="F11" s="8"/>
      <c r="H11" s="77">
        <v>2306289</v>
      </c>
      <c r="I11" s="77"/>
      <c r="J11" s="77">
        <v>1572110</v>
      </c>
      <c r="K11" s="77"/>
      <c r="L11" s="77">
        <v>107097</v>
      </c>
      <c r="M11" s="77"/>
      <c r="N11" s="77">
        <v>784713</v>
      </c>
    </row>
    <row r="12" spans="1:14" s="36" customFormat="1" ht="24" customHeight="1">
      <c r="A12" s="35" t="s">
        <v>128</v>
      </c>
      <c r="F12" s="25">
        <v>5</v>
      </c>
      <c r="H12" s="77">
        <v>672001</v>
      </c>
      <c r="I12" s="77"/>
      <c r="J12" s="77">
        <v>500338</v>
      </c>
      <c r="K12" s="77"/>
      <c r="L12" s="77">
        <v>238773</v>
      </c>
      <c r="M12" s="77"/>
      <c r="N12" s="77">
        <v>412304</v>
      </c>
    </row>
    <row r="13" spans="1:14" s="36" customFormat="1" ht="24" customHeight="1">
      <c r="A13" s="35" t="s">
        <v>129</v>
      </c>
      <c r="F13" s="25" t="s">
        <v>146</v>
      </c>
      <c r="H13" s="161">
        <v>15805</v>
      </c>
      <c r="I13" s="77"/>
      <c r="J13" s="77">
        <v>25886</v>
      </c>
      <c r="K13" s="77"/>
      <c r="L13" s="161">
        <v>208927</v>
      </c>
      <c r="M13" s="77"/>
      <c r="N13" s="77">
        <v>49152</v>
      </c>
    </row>
    <row r="14" spans="1:14" s="36" customFormat="1" ht="24" customHeight="1">
      <c r="A14" s="35" t="s">
        <v>130</v>
      </c>
      <c r="F14" s="8"/>
      <c r="H14" s="77">
        <f>SUM(H12:H13)</f>
        <v>687806</v>
      </c>
      <c r="I14" s="77"/>
      <c r="J14" s="158">
        <f>SUM(J12:J13)</f>
        <v>526224</v>
      </c>
      <c r="K14" s="77"/>
      <c r="L14" s="77">
        <f>SUM(L12:L13)</f>
        <v>447700</v>
      </c>
      <c r="M14" s="77"/>
      <c r="N14" s="158">
        <f>SUM(N12:N13)</f>
        <v>461456</v>
      </c>
    </row>
    <row r="15" spans="1:14" s="36" customFormat="1" ht="24" customHeight="1">
      <c r="A15" s="35" t="s">
        <v>138</v>
      </c>
      <c r="F15" s="25" t="s">
        <v>147</v>
      </c>
      <c r="H15" s="77">
        <v>900</v>
      </c>
      <c r="I15" s="77"/>
      <c r="J15" s="77">
        <v>550</v>
      </c>
      <c r="K15" s="77"/>
      <c r="L15" s="77">
        <v>56700</v>
      </c>
      <c r="M15" s="77"/>
      <c r="N15" s="77">
        <v>668350</v>
      </c>
    </row>
    <row r="16" spans="1:14" s="36" customFormat="1" ht="24" customHeight="1">
      <c r="A16" s="35" t="s">
        <v>139</v>
      </c>
      <c r="F16" s="25">
        <v>7</v>
      </c>
      <c r="H16" s="161">
        <v>393</v>
      </c>
      <c r="I16" s="77"/>
      <c r="J16" s="77">
        <v>20393</v>
      </c>
      <c r="K16" s="77"/>
      <c r="L16" s="161">
        <v>393</v>
      </c>
      <c r="M16" s="77"/>
      <c r="N16" s="77">
        <v>393</v>
      </c>
    </row>
    <row r="17" spans="1:14" s="36" customFormat="1" ht="24" customHeight="1">
      <c r="A17" s="35" t="s">
        <v>131</v>
      </c>
      <c r="F17" s="25"/>
      <c r="H17" s="158">
        <f>SUM(H15:H16)</f>
        <v>1293</v>
      </c>
      <c r="I17" s="77"/>
      <c r="J17" s="158">
        <f>SUM(J15:J16)</f>
        <v>20943</v>
      </c>
      <c r="K17" s="77"/>
      <c r="L17" s="158">
        <f>SUM(L15:L16)</f>
        <v>57093</v>
      </c>
      <c r="M17" s="77"/>
      <c r="N17" s="158">
        <f>SUM(N15:N16)</f>
        <v>668743</v>
      </c>
    </row>
    <row r="18" spans="1:14" s="36" customFormat="1" ht="24" customHeight="1">
      <c r="A18" s="36" t="s">
        <v>26</v>
      </c>
      <c r="F18" s="25"/>
      <c r="G18" s="56"/>
      <c r="H18" s="77">
        <v>188074</v>
      </c>
      <c r="I18" s="77"/>
      <c r="J18" s="77">
        <v>220376</v>
      </c>
      <c r="K18" s="77"/>
      <c r="L18" s="77">
        <v>188074</v>
      </c>
      <c r="M18" s="77"/>
      <c r="N18" s="77">
        <v>218616</v>
      </c>
    </row>
    <row r="19" spans="1:14" s="36" customFormat="1" ht="24" customHeight="1">
      <c r="A19" s="35" t="s">
        <v>55</v>
      </c>
      <c r="F19" s="25"/>
      <c r="G19" s="56"/>
      <c r="H19" s="77">
        <v>224</v>
      </c>
      <c r="J19" s="77">
        <v>224</v>
      </c>
      <c r="K19" s="39"/>
      <c r="L19" s="67">
        <v>224</v>
      </c>
      <c r="M19" s="67"/>
      <c r="N19" s="67">
        <v>224</v>
      </c>
    </row>
    <row r="20" spans="1:14" s="36" customFormat="1" ht="24" customHeight="1">
      <c r="A20" s="35" t="s">
        <v>56</v>
      </c>
      <c r="F20" s="25"/>
      <c r="G20" s="56"/>
      <c r="H20" s="81">
        <v>0</v>
      </c>
      <c r="J20" s="77">
        <v>1445</v>
      </c>
      <c r="K20" s="39"/>
      <c r="L20" s="81">
        <v>0</v>
      </c>
      <c r="M20" s="38"/>
      <c r="N20" s="77">
        <v>1445</v>
      </c>
    </row>
    <row r="21" spans="1:14" s="36" customFormat="1" ht="24" customHeight="1">
      <c r="A21" s="35" t="s">
        <v>4</v>
      </c>
      <c r="D21" s="4"/>
      <c r="E21" s="4"/>
      <c r="F21" s="25"/>
      <c r="G21" s="56"/>
      <c r="H21" s="164">
        <v>108023</v>
      </c>
      <c r="I21" s="5"/>
      <c r="J21" s="79">
        <v>60846</v>
      </c>
      <c r="K21" s="37"/>
      <c r="L21" s="164">
        <v>2916</v>
      </c>
      <c r="M21" s="38"/>
      <c r="N21" s="79">
        <v>2206</v>
      </c>
    </row>
    <row r="22" spans="1:14" s="36" customFormat="1" ht="24" customHeight="1">
      <c r="A22" s="3" t="s">
        <v>5</v>
      </c>
      <c r="F22" s="8"/>
      <c r="H22" s="40">
        <f>SUM(H17:H21)+H14+H11</f>
        <v>3291709</v>
      </c>
      <c r="J22" s="40">
        <f>SUM(J17:J21)+J14+J11</f>
        <v>2402168</v>
      </c>
      <c r="K22" s="37"/>
      <c r="L22" s="40">
        <f>SUM(L17:L21)+L14+L11</f>
        <v>803104</v>
      </c>
      <c r="M22" s="12"/>
      <c r="N22" s="40">
        <f>SUM(N17:N21)+N14+N11</f>
        <v>2137403</v>
      </c>
    </row>
    <row r="23" spans="1:14" s="36" customFormat="1" ht="14.25" customHeight="1">
      <c r="A23" s="3"/>
      <c r="F23" s="8"/>
      <c r="H23" s="80"/>
      <c r="J23" s="81"/>
      <c r="L23" s="80"/>
      <c r="M23" s="80"/>
      <c r="N23" s="80"/>
    </row>
    <row r="24" spans="1:14" s="36" customFormat="1" ht="24" customHeight="1">
      <c r="A24" s="29" t="s">
        <v>6</v>
      </c>
      <c r="F24" s="8"/>
      <c r="H24" s="53"/>
      <c r="J24" s="81"/>
      <c r="L24" s="53"/>
      <c r="M24" s="38"/>
      <c r="N24" s="53"/>
    </row>
    <row r="25" spans="1:14" s="36" customFormat="1" ht="24" customHeight="1">
      <c r="A25" s="35" t="s">
        <v>94</v>
      </c>
      <c r="F25" s="25">
        <v>8</v>
      </c>
      <c r="H25" s="81">
        <v>0</v>
      </c>
      <c r="J25" s="81">
        <v>0</v>
      </c>
      <c r="L25" s="81">
        <v>4024580</v>
      </c>
      <c r="M25" s="81"/>
      <c r="N25" s="81">
        <v>1896580</v>
      </c>
    </row>
    <row r="26" spans="1:14" s="36" customFormat="1" ht="24" customHeight="1">
      <c r="A26" s="35" t="s">
        <v>140</v>
      </c>
      <c r="F26" s="25">
        <v>4</v>
      </c>
      <c r="H26" s="81">
        <v>0</v>
      </c>
      <c r="J26" s="81">
        <v>0</v>
      </c>
      <c r="L26" s="81">
        <v>71400</v>
      </c>
      <c r="M26" s="81"/>
      <c r="N26" s="81">
        <v>71400</v>
      </c>
    </row>
    <row r="27" spans="1:14" s="36" customFormat="1" ht="24" customHeight="1">
      <c r="A27" s="36" t="s">
        <v>58</v>
      </c>
      <c r="F27" s="25">
        <v>9</v>
      </c>
      <c r="H27" s="81">
        <v>0</v>
      </c>
      <c r="J27" s="81">
        <v>0</v>
      </c>
      <c r="L27" s="81">
        <v>677376</v>
      </c>
      <c r="M27" s="81"/>
      <c r="N27" s="81">
        <v>392108</v>
      </c>
    </row>
    <row r="28" spans="1:14" s="36" customFormat="1" ht="24" customHeight="1">
      <c r="A28" s="35" t="s">
        <v>95</v>
      </c>
      <c r="F28" s="25">
        <v>10</v>
      </c>
      <c r="G28" s="56"/>
      <c r="H28" s="81">
        <v>11074177</v>
      </c>
      <c r="J28" s="78">
        <v>8092560</v>
      </c>
      <c r="L28" s="53">
        <v>773976</v>
      </c>
      <c r="M28" s="38"/>
      <c r="N28" s="53">
        <v>786941</v>
      </c>
    </row>
    <row r="29" spans="1:14" s="36" customFormat="1" ht="24" customHeight="1">
      <c r="A29" s="35" t="s">
        <v>59</v>
      </c>
      <c r="F29" s="25">
        <v>11</v>
      </c>
      <c r="G29" s="56"/>
      <c r="H29" s="81">
        <v>202164</v>
      </c>
      <c r="J29" s="53">
        <v>208427</v>
      </c>
      <c r="L29" s="81">
        <v>0</v>
      </c>
      <c r="M29" s="38"/>
      <c r="N29" s="81">
        <v>0</v>
      </c>
    </row>
    <row r="30" spans="1:14" s="36" customFormat="1" ht="24" customHeight="1">
      <c r="A30" s="35" t="s">
        <v>148</v>
      </c>
      <c r="F30" s="25">
        <v>12</v>
      </c>
      <c r="G30" s="56"/>
      <c r="H30" s="165">
        <v>40084</v>
      </c>
      <c r="J30" s="53">
        <v>40410</v>
      </c>
      <c r="L30" s="81">
        <v>0</v>
      </c>
      <c r="M30" s="38"/>
      <c r="N30" s="81">
        <v>0</v>
      </c>
    </row>
    <row r="31" spans="1:14" s="36" customFormat="1" ht="24" customHeight="1">
      <c r="A31" s="35" t="s">
        <v>132</v>
      </c>
      <c r="F31" s="25">
        <v>13</v>
      </c>
      <c r="G31" s="56"/>
      <c r="H31" s="165">
        <v>3993</v>
      </c>
      <c r="J31" s="53">
        <v>3396</v>
      </c>
      <c r="L31" s="81">
        <v>490</v>
      </c>
      <c r="M31" s="38"/>
      <c r="N31" s="81">
        <v>0</v>
      </c>
    </row>
    <row r="32" spans="1:14" s="36" customFormat="1" ht="24" customHeight="1">
      <c r="A32" s="36" t="s">
        <v>57</v>
      </c>
      <c r="F32" s="8"/>
      <c r="H32" s="81">
        <v>81514</v>
      </c>
      <c r="J32" s="81">
        <v>701968</v>
      </c>
      <c r="L32" s="81">
        <v>80142</v>
      </c>
      <c r="M32" s="81"/>
      <c r="N32" s="81">
        <v>84478</v>
      </c>
    </row>
    <row r="33" spans="1:14" s="36" customFormat="1" ht="24" customHeight="1">
      <c r="A33" s="35" t="s">
        <v>188</v>
      </c>
      <c r="F33" s="25">
        <v>14</v>
      </c>
      <c r="G33" s="56"/>
      <c r="H33" s="81">
        <v>77413</v>
      </c>
      <c r="J33" s="78">
        <v>0</v>
      </c>
      <c r="L33" s="53">
        <v>77413</v>
      </c>
      <c r="M33" s="38"/>
      <c r="N33" s="81">
        <v>0</v>
      </c>
    </row>
    <row r="34" spans="1:14" s="36" customFormat="1" ht="24" customHeight="1">
      <c r="A34" s="35" t="s">
        <v>25</v>
      </c>
      <c r="F34" s="25"/>
      <c r="G34" s="56"/>
      <c r="H34" s="38">
        <v>16837</v>
      </c>
      <c r="I34" s="82"/>
      <c r="J34" s="38">
        <v>16643</v>
      </c>
      <c r="K34" s="82"/>
      <c r="L34" s="38">
        <v>14423</v>
      </c>
      <c r="M34" s="38"/>
      <c r="N34" s="38">
        <v>14353</v>
      </c>
    </row>
    <row r="35" spans="1:14" s="36" customFormat="1" ht="24" customHeight="1">
      <c r="A35" s="3" t="s">
        <v>8</v>
      </c>
      <c r="F35" s="8"/>
      <c r="H35" s="40">
        <f>SUM(H25:H34)</f>
        <v>11496182</v>
      </c>
      <c r="J35" s="40">
        <f>SUM(J25:J34)</f>
        <v>9063404</v>
      </c>
      <c r="L35" s="40">
        <f>SUM(L25:L34)</f>
        <v>5719800</v>
      </c>
      <c r="M35" s="9"/>
      <c r="N35" s="40">
        <f>SUM(N25:N34)</f>
        <v>3245860</v>
      </c>
    </row>
    <row r="36" spans="1:14" s="36" customFormat="1" ht="13.5" customHeight="1">
      <c r="A36" s="3"/>
      <c r="F36" s="8"/>
      <c r="H36" s="11"/>
      <c r="J36" s="150"/>
      <c r="L36" s="11"/>
      <c r="M36" s="9"/>
      <c r="N36" s="11"/>
    </row>
    <row r="37" spans="1:14" s="36" customFormat="1" ht="24.75" customHeight="1" thickBot="1">
      <c r="A37" s="3" t="s">
        <v>7</v>
      </c>
      <c r="F37" s="8"/>
      <c r="H37" s="33">
        <f>+H35+H22</f>
        <v>14787891</v>
      </c>
      <c r="J37" s="41">
        <f>+J35+J22</f>
        <v>11465572</v>
      </c>
      <c r="L37" s="33">
        <f>+L35+L22</f>
        <v>6522904</v>
      </c>
      <c r="M37" s="11"/>
      <c r="N37" s="33">
        <f>+N35+N22</f>
        <v>5383263</v>
      </c>
    </row>
    <row r="38" spans="1:14" s="2" customFormat="1" ht="24" customHeight="1" thickTop="1">
      <c r="A38" s="7" t="s">
        <v>53</v>
      </c>
      <c r="B38" s="7"/>
      <c r="C38" s="7"/>
      <c r="D38" s="7"/>
      <c r="E38" s="7"/>
      <c r="F38" s="23"/>
      <c r="G38" s="14"/>
      <c r="H38" s="14"/>
      <c r="I38" s="7"/>
      <c r="J38" s="7"/>
      <c r="K38" s="7"/>
      <c r="L38" s="7"/>
      <c r="M38" s="7"/>
      <c r="N38" s="7"/>
    </row>
    <row r="39" spans="1:14" s="2" customFormat="1" ht="24" customHeight="1">
      <c r="A39" s="7" t="s">
        <v>36</v>
      </c>
      <c r="B39" s="7"/>
      <c r="C39" s="7"/>
      <c r="D39" s="7"/>
      <c r="E39" s="7"/>
      <c r="F39" s="26"/>
      <c r="G39" s="7"/>
      <c r="H39" s="7"/>
      <c r="I39" s="7"/>
      <c r="J39" s="7"/>
      <c r="K39" s="7"/>
      <c r="L39" s="7"/>
      <c r="M39" s="7"/>
      <c r="N39" s="7"/>
    </row>
    <row r="40" spans="1:14" s="2" customFormat="1" ht="24" customHeight="1">
      <c r="A40" s="7" t="s">
        <v>175</v>
      </c>
      <c r="B40" s="7"/>
      <c r="C40" s="7"/>
      <c r="D40" s="7"/>
      <c r="E40" s="7"/>
      <c r="F40" s="26"/>
      <c r="G40" s="7"/>
      <c r="H40" s="7"/>
      <c r="I40" s="7"/>
      <c r="J40" s="7"/>
      <c r="K40" s="7"/>
      <c r="L40" s="7"/>
      <c r="M40" s="7"/>
      <c r="N40" s="7"/>
    </row>
    <row r="41" spans="6:8" s="2" customFormat="1" ht="7.5" customHeight="1">
      <c r="F41" s="24"/>
      <c r="G41" s="15"/>
      <c r="H41" s="15"/>
    </row>
    <row r="42" spans="6:14" s="47" customFormat="1" ht="21.75">
      <c r="F42" s="60"/>
      <c r="G42" s="58"/>
      <c r="H42" s="189" t="s">
        <v>28</v>
      </c>
      <c r="I42" s="189"/>
      <c r="J42" s="189"/>
      <c r="L42" s="20" t="s">
        <v>33</v>
      </c>
      <c r="M42" s="49"/>
      <c r="N42" s="49"/>
    </row>
    <row r="43" spans="1:14" s="36" customFormat="1" ht="21.75">
      <c r="A43" s="43" t="s">
        <v>1</v>
      </c>
      <c r="F43" s="22" t="s">
        <v>16</v>
      </c>
      <c r="G43" s="48"/>
      <c r="H43" s="181" t="s">
        <v>176</v>
      </c>
      <c r="J43" s="75" t="s">
        <v>31</v>
      </c>
      <c r="K43" s="75"/>
      <c r="L43" s="181" t="s">
        <v>176</v>
      </c>
      <c r="M43" s="76"/>
      <c r="N43" s="75" t="s">
        <v>31</v>
      </c>
    </row>
    <row r="44" spans="1:14" s="36" customFormat="1" ht="21.75">
      <c r="A44" s="43"/>
      <c r="F44" s="22"/>
      <c r="G44" s="48"/>
      <c r="H44" s="50">
        <v>2557</v>
      </c>
      <c r="J44" s="50">
        <v>2556</v>
      </c>
      <c r="K44" s="50"/>
      <c r="L44" s="50">
        <v>2557</v>
      </c>
      <c r="N44" s="50">
        <v>2556</v>
      </c>
    </row>
    <row r="45" spans="1:14" s="36" customFormat="1" ht="21.75">
      <c r="A45" s="43"/>
      <c r="F45" s="22"/>
      <c r="G45" s="48"/>
      <c r="H45" s="50" t="s">
        <v>47</v>
      </c>
      <c r="I45" s="50"/>
      <c r="J45" s="50"/>
      <c r="K45" s="50"/>
      <c r="L45" s="50" t="s">
        <v>47</v>
      </c>
      <c r="M45" s="76"/>
      <c r="N45" s="50"/>
    </row>
    <row r="46" spans="6:14" s="36" customFormat="1" ht="21.75">
      <c r="F46" s="22"/>
      <c r="G46" s="48"/>
      <c r="H46" s="191" t="s">
        <v>32</v>
      </c>
      <c r="I46" s="191"/>
      <c r="J46" s="191"/>
      <c r="K46" s="191"/>
      <c r="L46" s="191"/>
      <c r="M46" s="191"/>
      <c r="N46" s="191"/>
    </row>
    <row r="47" spans="1:14" s="36" customFormat="1" ht="21.75">
      <c r="A47" s="29" t="s">
        <v>9</v>
      </c>
      <c r="F47" s="27"/>
      <c r="G47" s="64"/>
      <c r="H47" s="64"/>
      <c r="I47" s="64"/>
      <c r="J47" s="64"/>
      <c r="K47" s="64"/>
      <c r="L47" s="53"/>
      <c r="M47" s="53"/>
      <c r="N47" s="53"/>
    </row>
    <row r="48" spans="1:14" s="36" customFormat="1" ht="21.75">
      <c r="A48" s="36" t="s">
        <v>60</v>
      </c>
      <c r="F48" s="22">
        <v>15</v>
      </c>
      <c r="G48" s="48"/>
      <c r="H48" s="67">
        <v>763873</v>
      </c>
      <c r="I48" s="67"/>
      <c r="J48" s="67">
        <v>580224</v>
      </c>
      <c r="K48" s="67"/>
      <c r="L48" s="67">
        <v>763873</v>
      </c>
      <c r="M48" s="67"/>
      <c r="N48" s="67">
        <v>580224</v>
      </c>
    </row>
    <row r="49" spans="1:14" s="36" customFormat="1" ht="21.75">
      <c r="A49" s="35" t="s">
        <v>118</v>
      </c>
      <c r="F49" s="22">
        <v>16</v>
      </c>
      <c r="G49" s="48"/>
      <c r="H49" s="166">
        <v>79395</v>
      </c>
      <c r="I49" s="67"/>
      <c r="J49" s="67">
        <v>116717</v>
      </c>
      <c r="K49" s="67"/>
      <c r="L49" s="67">
        <v>79395</v>
      </c>
      <c r="M49" s="67"/>
      <c r="N49" s="67">
        <v>116717</v>
      </c>
    </row>
    <row r="50" spans="1:14" s="36" customFormat="1" ht="21.75">
      <c r="A50" s="35" t="s">
        <v>119</v>
      </c>
      <c r="F50" s="22" t="s">
        <v>189</v>
      </c>
      <c r="G50" s="48"/>
      <c r="H50" s="167">
        <v>82569</v>
      </c>
      <c r="I50" s="67"/>
      <c r="J50" s="67">
        <v>34644</v>
      </c>
      <c r="K50" s="67">
        <v>20394</v>
      </c>
      <c r="L50" s="162">
        <v>20394</v>
      </c>
      <c r="M50" s="67"/>
      <c r="N50" s="67">
        <v>19939</v>
      </c>
    </row>
    <row r="51" spans="1:14" s="36" customFormat="1" ht="21.75">
      <c r="A51" s="35" t="s">
        <v>133</v>
      </c>
      <c r="F51" s="27"/>
      <c r="G51" s="64"/>
      <c r="H51" s="168">
        <f>SUM(H49:H50)</f>
        <v>161964</v>
      </c>
      <c r="I51" s="67"/>
      <c r="J51" s="159">
        <f>SUM(J49:J50)</f>
        <v>151361</v>
      </c>
      <c r="K51" s="67"/>
      <c r="L51" s="159">
        <f>SUM(L49:L50)</f>
        <v>99789</v>
      </c>
      <c r="M51" s="67"/>
      <c r="N51" s="159">
        <f>SUM(N49:N50)</f>
        <v>136656</v>
      </c>
    </row>
    <row r="52" spans="1:14" s="36" customFormat="1" ht="21.75">
      <c r="A52" s="35" t="s">
        <v>62</v>
      </c>
      <c r="B52" s="35"/>
      <c r="F52" s="65"/>
      <c r="G52" s="65"/>
      <c r="H52" s="67">
        <v>198018</v>
      </c>
      <c r="I52" s="67"/>
      <c r="J52" s="67">
        <v>187957</v>
      </c>
      <c r="K52" s="67"/>
      <c r="L52" s="67">
        <v>1328</v>
      </c>
      <c r="M52" s="67"/>
      <c r="N52" s="67">
        <v>8941</v>
      </c>
    </row>
    <row r="53" spans="1:14" s="36" customFormat="1" ht="21.75">
      <c r="A53" s="35" t="s">
        <v>96</v>
      </c>
      <c r="F53" s="22">
        <v>18</v>
      </c>
      <c r="G53" s="64"/>
      <c r="H53" s="67">
        <v>340463</v>
      </c>
      <c r="I53" s="67"/>
      <c r="J53" s="67">
        <v>266735</v>
      </c>
      <c r="K53" s="67"/>
      <c r="L53" s="67">
        <v>59761</v>
      </c>
      <c r="M53" s="67"/>
      <c r="N53" s="67">
        <v>65040</v>
      </c>
    </row>
    <row r="54" spans="1:14" s="36" customFormat="1" ht="21.75">
      <c r="A54" s="35" t="s">
        <v>120</v>
      </c>
      <c r="F54" s="27"/>
      <c r="G54" s="64"/>
      <c r="H54" s="67">
        <v>3712</v>
      </c>
      <c r="I54" s="67"/>
      <c r="J54" s="67">
        <v>4503</v>
      </c>
      <c r="K54" s="67"/>
      <c r="L54" s="67">
        <v>2992</v>
      </c>
      <c r="M54" s="67"/>
      <c r="N54" s="67">
        <v>3871</v>
      </c>
    </row>
    <row r="55" spans="1:14" s="36" customFormat="1" ht="21.75">
      <c r="A55" s="35" t="s">
        <v>63</v>
      </c>
      <c r="F55" s="25"/>
      <c r="G55" s="56"/>
      <c r="H55" s="66">
        <v>2921</v>
      </c>
      <c r="J55" s="67">
        <v>8542</v>
      </c>
      <c r="L55" s="166">
        <v>0</v>
      </c>
      <c r="M55" s="38"/>
      <c r="N55" s="67">
        <v>0</v>
      </c>
    </row>
    <row r="56" spans="1:14" s="36" customFormat="1" ht="21.75">
      <c r="A56" s="35" t="s">
        <v>44</v>
      </c>
      <c r="F56" s="22">
        <v>19</v>
      </c>
      <c r="G56" s="64"/>
      <c r="H56" s="67">
        <v>817</v>
      </c>
      <c r="I56" s="67"/>
      <c r="J56" s="67">
        <v>817</v>
      </c>
      <c r="K56" s="67"/>
      <c r="L56" s="67">
        <v>176</v>
      </c>
      <c r="M56" s="67"/>
      <c r="N56" s="67">
        <v>176</v>
      </c>
    </row>
    <row r="57" spans="1:14" s="36" customFormat="1" ht="21.75">
      <c r="A57" s="51" t="s">
        <v>160</v>
      </c>
      <c r="F57" s="25">
        <v>4</v>
      </c>
      <c r="H57" s="67">
        <v>0</v>
      </c>
      <c r="J57" s="67">
        <v>0</v>
      </c>
      <c r="L57" s="67">
        <v>0</v>
      </c>
      <c r="M57" s="38"/>
      <c r="N57" s="44">
        <v>5666</v>
      </c>
    </row>
    <row r="58" spans="1:14" s="36" customFormat="1" ht="21.75">
      <c r="A58" s="35" t="s">
        <v>158</v>
      </c>
      <c r="F58" s="25"/>
      <c r="G58" s="56"/>
      <c r="H58" s="66">
        <v>4673</v>
      </c>
      <c r="J58" s="67">
        <v>26442</v>
      </c>
      <c r="L58" s="66">
        <v>3572</v>
      </c>
      <c r="M58" s="38"/>
      <c r="N58" s="66">
        <v>141</v>
      </c>
    </row>
    <row r="59" spans="1:14" s="36" customFormat="1" ht="21.75">
      <c r="A59" s="35" t="s">
        <v>121</v>
      </c>
      <c r="F59" s="94"/>
      <c r="G59" s="65"/>
      <c r="H59" s="72">
        <v>456630</v>
      </c>
      <c r="I59" s="65"/>
      <c r="J59" s="67">
        <v>611044</v>
      </c>
      <c r="K59" s="65"/>
      <c r="L59" s="67">
        <v>0</v>
      </c>
      <c r="M59" s="68"/>
      <c r="N59" s="67">
        <v>0</v>
      </c>
    </row>
    <row r="60" spans="1:14" s="36" customFormat="1" ht="21.75">
      <c r="A60" s="36" t="s">
        <v>64</v>
      </c>
      <c r="F60" s="94"/>
      <c r="G60" s="65"/>
      <c r="H60" s="72">
        <v>64428</v>
      </c>
      <c r="I60" s="65"/>
      <c r="J60" s="67">
        <v>39037</v>
      </c>
      <c r="K60" s="65"/>
      <c r="L60" s="67">
        <v>20774</v>
      </c>
      <c r="N60" s="67">
        <v>27578</v>
      </c>
    </row>
    <row r="61" spans="1:14" s="36" customFormat="1" ht="21.75">
      <c r="A61" s="3" t="s">
        <v>37</v>
      </c>
      <c r="F61" s="25"/>
      <c r="H61" s="13">
        <f>SUM(H51:H60)+H48</f>
        <v>1997499</v>
      </c>
      <c r="J61" s="13">
        <f>SUM(J51:J60)+J48</f>
        <v>1876662</v>
      </c>
      <c r="L61" s="13">
        <f>SUM(L51:L60)+L48</f>
        <v>952265</v>
      </c>
      <c r="M61" s="9"/>
      <c r="N61" s="13">
        <f>SUM(N51:N60)+N48</f>
        <v>828293</v>
      </c>
    </row>
    <row r="62" spans="1:14" s="36" customFormat="1" ht="12.75" customHeight="1">
      <c r="A62" s="3"/>
      <c r="F62" s="25"/>
      <c r="H62" s="18"/>
      <c r="J62" s="18"/>
      <c r="L62" s="18"/>
      <c r="M62" s="9"/>
      <c r="N62" s="18"/>
    </row>
    <row r="63" spans="1:14" s="36" customFormat="1" ht="21.75">
      <c r="A63" s="85" t="s">
        <v>38</v>
      </c>
      <c r="F63" s="25"/>
      <c r="H63" s="18"/>
      <c r="J63" s="18"/>
      <c r="L63" s="18"/>
      <c r="M63" s="9"/>
      <c r="N63" s="18"/>
    </row>
    <row r="64" spans="1:14" s="36" customFormat="1" ht="21.75">
      <c r="A64" s="51" t="s">
        <v>65</v>
      </c>
      <c r="F64" s="25">
        <v>18</v>
      </c>
      <c r="H64" s="44">
        <v>7247263</v>
      </c>
      <c r="J64" s="44">
        <v>5211902</v>
      </c>
      <c r="L64" s="44">
        <v>24860</v>
      </c>
      <c r="M64" s="38"/>
      <c r="N64" s="44">
        <v>68361</v>
      </c>
    </row>
    <row r="65" spans="1:14" s="36" customFormat="1" ht="21.75">
      <c r="A65" s="51" t="s">
        <v>122</v>
      </c>
      <c r="F65" s="25"/>
      <c r="H65" s="44">
        <v>10472</v>
      </c>
      <c r="J65" s="44">
        <v>12811</v>
      </c>
      <c r="L65" s="44">
        <v>5189</v>
      </c>
      <c r="M65" s="38"/>
      <c r="N65" s="44">
        <v>6921</v>
      </c>
    </row>
    <row r="66" spans="1:14" s="36" customFormat="1" ht="21.75">
      <c r="A66" s="51" t="s">
        <v>134</v>
      </c>
      <c r="F66" s="25">
        <v>14</v>
      </c>
      <c r="H66" s="67">
        <v>0</v>
      </c>
      <c r="J66" s="67">
        <v>0</v>
      </c>
      <c r="L66" s="169">
        <v>0</v>
      </c>
      <c r="M66" s="9"/>
      <c r="N66" s="44">
        <v>50</v>
      </c>
    </row>
    <row r="67" spans="1:14" s="36" customFormat="1" ht="21.75">
      <c r="A67" s="105" t="s">
        <v>44</v>
      </c>
      <c r="F67" s="25">
        <v>19</v>
      </c>
      <c r="H67" s="67">
        <v>2740</v>
      </c>
      <c r="J67" s="67">
        <v>1688</v>
      </c>
      <c r="L67" s="67">
        <v>1985</v>
      </c>
      <c r="M67" s="9"/>
      <c r="N67" s="67">
        <v>1549</v>
      </c>
    </row>
    <row r="68" spans="1:14" s="36" customFormat="1" ht="21.75">
      <c r="A68" s="51" t="s">
        <v>160</v>
      </c>
      <c r="F68" s="25">
        <v>4</v>
      </c>
      <c r="H68" s="67">
        <v>0</v>
      </c>
      <c r="J68" s="67">
        <v>0</v>
      </c>
      <c r="L68" s="44">
        <v>313702</v>
      </c>
      <c r="M68" s="38"/>
      <c r="N68" s="44">
        <v>133174</v>
      </c>
    </row>
    <row r="69" spans="1:14" s="36" customFormat="1" ht="21.75">
      <c r="A69" s="57" t="s">
        <v>39</v>
      </c>
      <c r="F69" s="25"/>
      <c r="H69" s="13">
        <f>SUM(H64:H68)</f>
        <v>7260475</v>
      </c>
      <c r="J69" s="13">
        <f>SUM(J64:J68)</f>
        <v>5226401</v>
      </c>
      <c r="L69" s="13">
        <f>SUM(L64:L68)</f>
        <v>345736</v>
      </c>
      <c r="M69" s="9"/>
      <c r="N69" s="13">
        <f>SUM(N64:N68)</f>
        <v>210055</v>
      </c>
    </row>
    <row r="70" spans="1:14" s="36" customFormat="1" ht="21.75">
      <c r="A70" s="57" t="s">
        <v>34</v>
      </c>
      <c r="F70" s="25"/>
      <c r="H70" s="13">
        <f>+H61+H69</f>
        <v>9257974</v>
      </c>
      <c r="J70" s="13">
        <f>+J61+J69</f>
        <v>7103063</v>
      </c>
      <c r="L70" s="13">
        <f>+L61+L69</f>
        <v>1298001</v>
      </c>
      <c r="M70" s="9"/>
      <c r="N70" s="13">
        <f>+N61+N69</f>
        <v>1038348</v>
      </c>
    </row>
    <row r="71" spans="1:14" s="36" customFormat="1" ht="5.25" customHeight="1">
      <c r="A71" s="3"/>
      <c r="F71" s="8"/>
      <c r="H71" s="18"/>
      <c r="L71" s="18"/>
      <c r="M71" s="9"/>
      <c r="N71" s="18"/>
    </row>
    <row r="72" spans="1:14" s="2" customFormat="1" ht="24" customHeight="1">
      <c r="A72" s="7" t="s">
        <v>53</v>
      </c>
      <c r="B72" s="7"/>
      <c r="C72" s="7"/>
      <c r="D72" s="7"/>
      <c r="E72" s="7"/>
      <c r="F72" s="23"/>
      <c r="G72" s="14"/>
      <c r="H72" s="14"/>
      <c r="I72" s="7"/>
      <c r="J72" s="7"/>
      <c r="K72" s="7"/>
      <c r="L72" s="7"/>
      <c r="M72" s="7"/>
      <c r="N72" s="7"/>
    </row>
    <row r="73" spans="1:14" s="2" customFormat="1" ht="24" customHeight="1">
      <c r="A73" s="7" t="s">
        <v>36</v>
      </c>
      <c r="B73" s="7"/>
      <c r="C73" s="7"/>
      <c r="D73" s="7"/>
      <c r="E73" s="7"/>
      <c r="F73" s="26"/>
      <c r="G73" s="7"/>
      <c r="H73" s="7"/>
      <c r="I73" s="7"/>
      <c r="J73" s="7"/>
      <c r="K73" s="7"/>
      <c r="L73" s="7"/>
      <c r="M73" s="7"/>
      <c r="N73" s="7"/>
    </row>
    <row r="74" spans="1:14" s="2" customFormat="1" ht="24" customHeight="1">
      <c r="A74" s="7" t="s">
        <v>175</v>
      </c>
      <c r="B74" s="7"/>
      <c r="C74" s="7"/>
      <c r="D74" s="7"/>
      <c r="E74" s="7"/>
      <c r="F74" s="26"/>
      <c r="G74" s="7"/>
      <c r="H74" s="7"/>
      <c r="I74" s="7"/>
      <c r="J74" s="7"/>
      <c r="K74" s="7"/>
      <c r="L74" s="7"/>
      <c r="M74" s="7"/>
      <c r="N74" s="7"/>
    </row>
    <row r="75" spans="6:8" s="2" customFormat="1" ht="7.5" customHeight="1">
      <c r="F75" s="24"/>
      <c r="G75" s="15"/>
      <c r="H75" s="15"/>
    </row>
    <row r="76" spans="6:14" s="47" customFormat="1" ht="21.75">
      <c r="F76" s="60"/>
      <c r="G76" s="58"/>
      <c r="H76" s="189" t="s">
        <v>28</v>
      </c>
      <c r="I76" s="189"/>
      <c r="J76" s="189"/>
      <c r="L76" s="20" t="s">
        <v>33</v>
      </c>
      <c r="M76" s="49"/>
      <c r="N76" s="49"/>
    </row>
    <row r="77" spans="1:14" s="36" customFormat="1" ht="21.75">
      <c r="A77" s="43" t="s">
        <v>1</v>
      </c>
      <c r="F77" s="22" t="s">
        <v>16</v>
      </c>
      <c r="G77" s="48"/>
      <c r="H77" s="181" t="s">
        <v>176</v>
      </c>
      <c r="J77" s="75" t="s">
        <v>31</v>
      </c>
      <c r="K77" s="75"/>
      <c r="L77" s="181" t="s">
        <v>176</v>
      </c>
      <c r="M77" s="76"/>
      <c r="N77" s="75" t="s">
        <v>31</v>
      </c>
    </row>
    <row r="78" spans="1:14" s="36" customFormat="1" ht="21.75">
      <c r="A78" s="43"/>
      <c r="F78" s="22"/>
      <c r="G78" s="48"/>
      <c r="H78" s="50">
        <v>2557</v>
      </c>
      <c r="J78" s="50">
        <v>2556</v>
      </c>
      <c r="K78" s="50"/>
      <c r="L78" s="50">
        <v>2557</v>
      </c>
      <c r="N78" s="50">
        <v>2556</v>
      </c>
    </row>
    <row r="79" spans="1:14" s="36" customFormat="1" ht="21.75">
      <c r="A79" s="43"/>
      <c r="F79" s="22"/>
      <c r="G79" s="48"/>
      <c r="H79" s="50" t="s">
        <v>47</v>
      </c>
      <c r="I79" s="50"/>
      <c r="J79" s="50"/>
      <c r="K79" s="50"/>
      <c r="L79" s="50" t="s">
        <v>47</v>
      </c>
      <c r="M79" s="76"/>
      <c r="N79" s="50"/>
    </row>
    <row r="80" spans="6:14" s="36" customFormat="1" ht="21.75">
      <c r="F80" s="22"/>
      <c r="G80" s="48"/>
      <c r="H80" s="191" t="s">
        <v>32</v>
      </c>
      <c r="I80" s="191"/>
      <c r="J80" s="191"/>
      <c r="K80" s="191"/>
      <c r="L80" s="191"/>
      <c r="M80" s="191"/>
      <c r="N80" s="191"/>
    </row>
    <row r="81" spans="1:14" s="36" customFormat="1" ht="21.75">
      <c r="A81" s="29" t="s">
        <v>10</v>
      </c>
      <c r="F81" s="8"/>
      <c r="H81" s="38"/>
      <c r="L81" s="38"/>
      <c r="M81" s="38"/>
      <c r="N81" s="38"/>
    </row>
    <row r="82" spans="1:7" s="36" customFormat="1" ht="21.75">
      <c r="A82" s="36" t="s">
        <v>11</v>
      </c>
      <c r="F82" s="25"/>
      <c r="G82" s="56"/>
    </row>
    <row r="83" spans="2:14" s="36" customFormat="1" ht="22.5" thickBot="1">
      <c r="B83" s="35" t="s">
        <v>17</v>
      </c>
      <c r="F83" s="25">
        <v>20</v>
      </c>
      <c r="G83" s="56"/>
      <c r="H83" s="69">
        <v>373000</v>
      </c>
      <c r="J83" s="69">
        <v>373000</v>
      </c>
      <c r="L83" s="69">
        <v>373000</v>
      </c>
      <c r="M83" s="38"/>
      <c r="N83" s="69">
        <v>373000</v>
      </c>
    </row>
    <row r="84" spans="2:14" s="36" customFormat="1" ht="22.5" thickTop="1">
      <c r="B84" s="34" t="s">
        <v>97</v>
      </c>
      <c r="C84" s="70"/>
      <c r="F84" s="25">
        <v>20</v>
      </c>
      <c r="G84" s="56"/>
      <c r="H84" s="53">
        <v>373000</v>
      </c>
      <c r="J84" s="53">
        <v>373000</v>
      </c>
      <c r="L84" s="53">
        <v>373000</v>
      </c>
      <c r="M84" s="53"/>
      <c r="N84" s="53">
        <v>373000</v>
      </c>
    </row>
    <row r="85" spans="1:14" s="36" customFormat="1" ht="21.75">
      <c r="A85" s="34" t="s">
        <v>123</v>
      </c>
      <c r="B85" s="58"/>
      <c r="C85" s="70"/>
      <c r="F85" s="25"/>
      <c r="G85" s="56"/>
      <c r="H85" s="53"/>
      <c r="J85" s="53"/>
      <c r="L85" s="53"/>
      <c r="M85" s="53"/>
      <c r="N85" s="53"/>
    </row>
    <row r="86" spans="2:14" s="36" customFormat="1" ht="21.75">
      <c r="B86" s="34" t="s">
        <v>98</v>
      </c>
      <c r="C86" s="70"/>
      <c r="F86" s="25">
        <v>20</v>
      </c>
      <c r="G86" s="56"/>
      <c r="H86" s="53">
        <v>3680616</v>
      </c>
      <c r="J86" s="53">
        <v>3680616</v>
      </c>
      <c r="L86" s="53">
        <v>3680616</v>
      </c>
      <c r="M86" s="53"/>
      <c r="N86" s="53">
        <v>3680616</v>
      </c>
    </row>
    <row r="87" spans="1:14" s="36" customFormat="1" ht="21.75">
      <c r="A87" s="36" t="s">
        <v>66</v>
      </c>
      <c r="B87" s="58"/>
      <c r="C87" s="70"/>
      <c r="F87" s="25"/>
      <c r="H87" s="38"/>
      <c r="J87" s="38"/>
      <c r="L87" s="38"/>
      <c r="M87" s="38"/>
      <c r="N87" s="38"/>
    </row>
    <row r="88" spans="2:6" s="36" customFormat="1" ht="21.75">
      <c r="B88" s="35" t="s">
        <v>80</v>
      </c>
      <c r="C88" s="70"/>
      <c r="F88" s="25"/>
    </row>
    <row r="89" spans="2:14" s="36" customFormat="1" ht="21.75">
      <c r="B89" s="58"/>
      <c r="C89" s="35" t="s">
        <v>90</v>
      </c>
      <c r="F89" s="25">
        <v>21</v>
      </c>
      <c r="H89" s="38">
        <v>37300</v>
      </c>
      <c r="J89" s="38">
        <v>17700</v>
      </c>
      <c r="L89" s="38">
        <v>37300</v>
      </c>
      <c r="M89" s="38"/>
      <c r="N89" s="38">
        <v>17700</v>
      </c>
    </row>
    <row r="90" spans="2:14" s="36" customFormat="1" ht="21.75">
      <c r="B90" s="35" t="s">
        <v>88</v>
      </c>
      <c r="C90" s="70"/>
      <c r="F90" s="25"/>
      <c r="H90" s="38">
        <v>1482150</v>
      </c>
      <c r="J90" s="38">
        <v>335174</v>
      </c>
      <c r="L90" s="38">
        <v>1133987</v>
      </c>
      <c r="M90" s="38"/>
      <c r="N90" s="38">
        <v>273599</v>
      </c>
    </row>
    <row r="91" spans="1:14" s="36" customFormat="1" ht="21.75">
      <c r="A91" s="36" t="s">
        <v>67</v>
      </c>
      <c r="F91" s="22">
        <v>23</v>
      </c>
      <c r="G91" s="48"/>
      <c r="H91" s="44">
        <v>-46945</v>
      </c>
      <c r="J91" s="104">
        <v>-46945</v>
      </c>
      <c r="L91" s="67">
        <v>0</v>
      </c>
      <c r="M91" s="38"/>
      <c r="N91" s="67">
        <v>0</v>
      </c>
    </row>
    <row r="92" spans="1:14" s="3" customFormat="1" ht="21.75">
      <c r="A92" s="3" t="s">
        <v>68</v>
      </c>
      <c r="F92" s="30"/>
      <c r="G92" s="151"/>
      <c r="H92" s="152">
        <f>SUM(H84:H91)</f>
        <v>5526121</v>
      </c>
      <c r="J92" s="152">
        <f>SUM(J84:J91)</f>
        <v>4359545</v>
      </c>
      <c r="L92" s="152">
        <f>SUM(L84:L91)</f>
        <v>5224903</v>
      </c>
      <c r="M92" s="9"/>
      <c r="N92" s="152">
        <f>SUM(N84:N91)</f>
        <v>4344915</v>
      </c>
    </row>
    <row r="93" spans="1:14" s="36" customFormat="1" ht="21.75">
      <c r="A93" s="36" t="s">
        <v>69</v>
      </c>
      <c r="F93" s="22"/>
      <c r="G93" s="48"/>
      <c r="H93" s="44">
        <v>3796</v>
      </c>
      <c r="J93" s="104">
        <v>2964</v>
      </c>
      <c r="L93" s="67">
        <v>0</v>
      </c>
      <c r="M93" s="38"/>
      <c r="N93" s="67">
        <v>0</v>
      </c>
    </row>
    <row r="94" spans="1:16" s="36" customFormat="1" ht="21.75">
      <c r="A94" s="21" t="s">
        <v>12</v>
      </c>
      <c r="F94" s="22"/>
      <c r="G94" s="48"/>
      <c r="H94" s="10">
        <f>SUM(H92:H93)</f>
        <v>5529917</v>
      </c>
      <c r="J94" s="10">
        <f>SUM(J92:J93)</f>
        <v>4362509</v>
      </c>
      <c r="L94" s="10">
        <f>SUM(L92:L93)</f>
        <v>5224903</v>
      </c>
      <c r="M94" s="38"/>
      <c r="N94" s="10">
        <f>SUM(N92:N93)</f>
        <v>4344915</v>
      </c>
      <c r="O94" s="38"/>
      <c r="P94" s="38"/>
    </row>
    <row r="95" spans="1:16" s="36" customFormat="1" ht="12" customHeight="1">
      <c r="A95" s="21"/>
      <c r="F95" s="22"/>
      <c r="G95" s="48"/>
      <c r="H95" s="11"/>
      <c r="J95" s="11"/>
      <c r="L95" s="11"/>
      <c r="M95" s="38"/>
      <c r="N95" s="11"/>
      <c r="O95" s="38"/>
      <c r="P95" s="38"/>
    </row>
    <row r="96" spans="1:18" s="64" customFormat="1" ht="22.5" thickBot="1">
      <c r="A96" s="3" t="s">
        <v>13</v>
      </c>
      <c r="F96" s="27"/>
      <c r="H96" s="33">
        <f>+H70+H94</f>
        <v>14787891</v>
      </c>
      <c r="J96" s="33">
        <f>+J70+J94</f>
        <v>11465572</v>
      </c>
      <c r="L96" s="33">
        <f>+L70+L94</f>
        <v>6522904</v>
      </c>
      <c r="M96" s="11"/>
      <c r="N96" s="33">
        <f>+N70+N94</f>
        <v>5383263</v>
      </c>
      <c r="O96" s="71"/>
      <c r="P96" s="71"/>
      <c r="Q96" s="71"/>
      <c r="R96" s="53"/>
    </row>
    <row r="97" spans="1:14" s="2" customFormat="1" ht="24" customHeight="1" thickTop="1">
      <c r="A97" s="7" t="s">
        <v>53</v>
      </c>
      <c r="B97" s="7"/>
      <c r="C97" s="7"/>
      <c r="D97" s="7"/>
      <c r="E97" s="7"/>
      <c r="F97" s="23"/>
      <c r="G97" s="14"/>
      <c r="H97" s="14"/>
      <c r="I97" s="7"/>
      <c r="J97" s="7"/>
      <c r="K97" s="7"/>
      <c r="L97" s="7"/>
      <c r="M97" s="7"/>
      <c r="N97" s="19"/>
    </row>
    <row r="98" spans="1:14" s="2" customFormat="1" ht="24" customHeight="1">
      <c r="A98" s="7" t="s">
        <v>48</v>
      </c>
      <c r="B98" s="7"/>
      <c r="C98" s="7"/>
      <c r="D98" s="7"/>
      <c r="E98" s="7"/>
      <c r="F98" s="23"/>
      <c r="G98" s="14"/>
      <c r="H98" s="14"/>
      <c r="I98" s="7"/>
      <c r="J98" s="7"/>
      <c r="K98" s="7"/>
      <c r="L98" s="7"/>
      <c r="M98" s="7"/>
      <c r="N98" s="19"/>
    </row>
    <row r="99" spans="1:14" s="2" customFormat="1" ht="24" customHeight="1">
      <c r="A99" s="7" t="s">
        <v>177</v>
      </c>
      <c r="B99" s="7"/>
      <c r="C99" s="7"/>
      <c r="D99" s="7"/>
      <c r="E99" s="7"/>
      <c r="F99" s="23"/>
      <c r="G99" s="14"/>
      <c r="H99" s="14"/>
      <c r="I99" s="7"/>
      <c r="J99" s="7"/>
      <c r="K99" s="7"/>
      <c r="L99" s="7"/>
      <c r="M99" s="7"/>
      <c r="N99" s="7"/>
    </row>
    <row r="100" spans="6:8" s="2" customFormat="1" ht="7.5" customHeight="1">
      <c r="F100" s="24"/>
      <c r="G100" s="15"/>
      <c r="H100" s="15"/>
    </row>
    <row r="101" spans="6:14" s="36" customFormat="1" ht="24" customHeight="1">
      <c r="F101" s="25"/>
      <c r="G101" s="56"/>
      <c r="H101" s="189" t="s">
        <v>28</v>
      </c>
      <c r="I101" s="189"/>
      <c r="J101" s="189"/>
      <c r="K101" s="47"/>
      <c r="L101" s="20" t="s">
        <v>33</v>
      </c>
      <c r="M101" s="49"/>
      <c r="N101" s="49"/>
    </row>
    <row r="102" spans="6:14" s="36" customFormat="1" ht="24" customHeight="1">
      <c r="F102" s="22" t="s">
        <v>16</v>
      </c>
      <c r="G102" s="48"/>
      <c r="H102" s="50">
        <v>2557</v>
      </c>
      <c r="J102" s="50">
        <v>2556</v>
      </c>
      <c r="K102" s="50"/>
      <c r="L102" s="50">
        <v>2557</v>
      </c>
      <c r="N102" s="50">
        <v>2556</v>
      </c>
    </row>
    <row r="103" spans="6:14" s="36" customFormat="1" ht="24" customHeight="1">
      <c r="F103" s="22"/>
      <c r="G103" s="48"/>
      <c r="H103" s="190" t="s">
        <v>32</v>
      </c>
      <c r="I103" s="190"/>
      <c r="J103" s="190"/>
      <c r="K103" s="190"/>
      <c r="L103" s="190"/>
      <c r="M103" s="190"/>
      <c r="N103" s="190"/>
    </row>
    <row r="104" spans="1:14" s="36" customFormat="1" ht="24" customHeight="1">
      <c r="A104" s="28" t="s">
        <v>18</v>
      </c>
      <c r="F104" s="25"/>
      <c r="G104" s="56"/>
      <c r="H104" s="56"/>
      <c r="J104" s="56"/>
      <c r="L104" s="38"/>
      <c r="M104" s="38"/>
      <c r="N104" s="38"/>
    </row>
    <row r="105" spans="1:14" s="36" customFormat="1" ht="24" customHeight="1">
      <c r="A105" s="34" t="s">
        <v>99</v>
      </c>
      <c r="F105" s="25"/>
      <c r="G105" s="56"/>
      <c r="H105" s="83">
        <v>1469203</v>
      </c>
      <c r="I105" s="83"/>
      <c r="J105" s="83">
        <v>850493</v>
      </c>
      <c r="K105" s="83"/>
      <c r="L105" s="83">
        <v>1278907</v>
      </c>
      <c r="M105" s="83"/>
      <c r="N105" s="83">
        <v>840471</v>
      </c>
    </row>
    <row r="106" spans="1:14" s="36" customFormat="1" ht="24" customHeight="1">
      <c r="A106" s="58" t="s">
        <v>75</v>
      </c>
      <c r="F106" s="25"/>
      <c r="G106" s="56"/>
      <c r="H106" s="83">
        <v>336041</v>
      </c>
      <c r="I106" s="83"/>
      <c r="J106" s="83">
        <v>22356</v>
      </c>
      <c r="K106" s="83"/>
      <c r="L106" s="67">
        <v>0</v>
      </c>
      <c r="M106" s="83"/>
      <c r="N106" s="67">
        <v>0</v>
      </c>
    </row>
    <row r="107" spans="1:14" s="36" customFormat="1" ht="24" customHeight="1">
      <c r="A107" s="34" t="s">
        <v>100</v>
      </c>
      <c r="F107" s="25"/>
      <c r="G107" s="56"/>
      <c r="H107" s="83">
        <v>45906</v>
      </c>
      <c r="I107" s="83"/>
      <c r="J107" s="83">
        <v>20584</v>
      </c>
      <c r="K107" s="83"/>
      <c r="L107" s="83">
        <v>45906</v>
      </c>
      <c r="M107" s="83"/>
      <c r="N107" s="83">
        <v>20584</v>
      </c>
    </row>
    <row r="108" spans="1:14" s="36" customFormat="1" ht="24" customHeight="1">
      <c r="A108" s="34" t="s">
        <v>167</v>
      </c>
      <c r="F108" s="25" t="s">
        <v>168</v>
      </c>
      <c r="G108" s="56"/>
      <c r="H108" s="67">
        <v>0</v>
      </c>
      <c r="I108" s="67"/>
      <c r="J108" s="67">
        <v>0</v>
      </c>
      <c r="K108" s="83"/>
      <c r="L108" s="67">
        <v>713180</v>
      </c>
      <c r="M108" s="83"/>
      <c r="N108" s="67">
        <v>0</v>
      </c>
    </row>
    <row r="109" spans="1:14" s="36" customFormat="1" ht="24" customHeight="1">
      <c r="A109" s="58" t="s">
        <v>14</v>
      </c>
      <c r="F109" s="25">
        <v>4</v>
      </c>
      <c r="G109" s="56"/>
      <c r="H109" s="95">
        <v>12113</v>
      </c>
      <c r="I109" s="83"/>
      <c r="J109" s="83">
        <v>3075</v>
      </c>
      <c r="K109" s="83"/>
      <c r="L109" s="83">
        <v>6298</v>
      </c>
      <c r="M109" s="83"/>
      <c r="N109" s="67">
        <v>17648</v>
      </c>
    </row>
    <row r="110" spans="1:14" s="3" customFormat="1" ht="24" customHeight="1">
      <c r="A110" s="57" t="s">
        <v>45</v>
      </c>
      <c r="F110" s="59"/>
      <c r="H110" s="84">
        <f>SUM(H105:H109)</f>
        <v>1863263</v>
      </c>
      <c r="J110" s="84">
        <f>SUM(J105:J109)</f>
        <v>896508</v>
      </c>
      <c r="L110" s="84">
        <f>SUM(L105:L109)</f>
        <v>2044291</v>
      </c>
      <c r="M110" s="9"/>
      <c r="N110" s="84">
        <f>SUM(N105:N109)</f>
        <v>878703</v>
      </c>
    </row>
    <row r="111" spans="1:14" s="3" customFormat="1" ht="9" customHeight="1">
      <c r="A111" s="57"/>
      <c r="F111" s="59"/>
      <c r="H111" s="106"/>
      <c r="J111" s="106"/>
      <c r="L111" s="106"/>
      <c r="M111" s="9"/>
      <c r="N111" s="106"/>
    </row>
    <row r="112" spans="1:14" s="36" customFormat="1" ht="24" customHeight="1">
      <c r="A112" s="85" t="s">
        <v>46</v>
      </c>
      <c r="F112" s="25"/>
      <c r="H112" s="83"/>
      <c r="I112" s="64"/>
      <c r="J112" s="83"/>
      <c r="K112" s="64"/>
      <c r="L112" s="83"/>
      <c r="M112" s="53"/>
      <c r="N112" s="83"/>
    </row>
    <row r="113" spans="1:14" s="36" customFormat="1" ht="24" customHeight="1">
      <c r="A113" s="51" t="s">
        <v>77</v>
      </c>
      <c r="F113" s="25">
        <v>4</v>
      </c>
      <c r="H113" s="83">
        <f>1310735+5436</f>
        <v>1316171</v>
      </c>
      <c r="I113" s="64"/>
      <c r="J113" s="83">
        <v>796968</v>
      </c>
      <c r="K113" s="64"/>
      <c r="L113" s="83">
        <v>1216179</v>
      </c>
      <c r="M113" s="53"/>
      <c r="N113" s="83">
        <v>787135</v>
      </c>
    </row>
    <row r="114" spans="1:14" s="36" customFormat="1" ht="24" customHeight="1">
      <c r="A114" s="51" t="s">
        <v>40</v>
      </c>
      <c r="F114" s="25"/>
      <c r="H114" s="83">
        <v>18821</v>
      </c>
      <c r="J114" s="83">
        <v>11446</v>
      </c>
      <c r="L114" s="83">
        <v>18821</v>
      </c>
      <c r="M114" s="38"/>
      <c r="N114" s="83">
        <v>11446</v>
      </c>
    </row>
    <row r="115" spans="1:14" s="36" customFormat="1" ht="24" customHeight="1">
      <c r="A115" s="51" t="s">
        <v>41</v>
      </c>
      <c r="F115" s="25">
        <v>4</v>
      </c>
      <c r="H115" s="83">
        <v>57845</v>
      </c>
      <c r="J115" s="83">
        <v>46447</v>
      </c>
      <c r="L115" s="83">
        <v>36328</v>
      </c>
      <c r="M115" s="38"/>
      <c r="N115" s="83">
        <v>26172</v>
      </c>
    </row>
    <row r="116" spans="1:14" s="36" customFormat="1" ht="24" customHeight="1">
      <c r="A116" s="51" t="s">
        <v>42</v>
      </c>
      <c r="F116" s="25">
        <v>10</v>
      </c>
      <c r="H116" s="95">
        <v>84983</v>
      </c>
      <c r="I116" s="64"/>
      <c r="J116" s="95">
        <v>15198</v>
      </c>
      <c r="K116" s="64"/>
      <c r="L116" s="83">
        <v>7313</v>
      </c>
      <c r="M116" s="53"/>
      <c r="N116" s="83">
        <v>6612</v>
      </c>
    </row>
    <row r="117" spans="1:14" s="3" customFormat="1" ht="24" customHeight="1">
      <c r="A117" s="57" t="s">
        <v>15</v>
      </c>
      <c r="F117" s="59"/>
      <c r="G117" s="32"/>
      <c r="H117" s="84">
        <f>SUM(H113:H116)</f>
        <v>1477820</v>
      </c>
      <c r="J117" s="84">
        <f>SUM(J113:J116)</f>
        <v>870059</v>
      </c>
      <c r="L117" s="84">
        <f>SUM(L113:L116)</f>
        <v>1278641</v>
      </c>
      <c r="M117" s="9"/>
      <c r="N117" s="84">
        <f>SUM(N113:N116)</f>
        <v>831365</v>
      </c>
    </row>
    <row r="118" spans="1:14" s="3" customFormat="1" ht="9" customHeight="1">
      <c r="A118" s="57"/>
      <c r="F118" s="59"/>
      <c r="G118" s="32"/>
      <c r="H118" s="106"/>
      <c r="J118" s="106"/>
      <c r="L118" s="106"/>
      <c r="M118" s="9"/>
      <c r="N118" s="106"/>
    </row>
    <row r="119" spans="1:14" s="3" customFormat="1" ht="24" customHeight="1">
      <c r="A119" s="57" t="s">
        <v>70</v>
      </c>
      <c r="F119" s="59"/>
      <c r="G119" s="32"/>
      <c r="H119" s="106">
        <f>H110-H117</f>
        <v>385443</v>
      </c>
      <c r="I119" s="17"/>
      <c r="J119" s="106">
        <f>J110-J117</f>
        <v>26449</v>
      </c>
      <c r="K119" s="17"/>
      <c r="L119" s="106">
        <f>L110-L117</f>
        <v>765650</v>
      </c>
      <c r="M119" s="11"/>
      <c r="N119" s="106">
        <f>N110-N117</f>
        <v>47338</v>
      </c>
    </row>
    <row r="120" spans="1:14" s="3" customFormat="1" ht="24" customHeight="1">
      <c r="A120" s="51" t="s">
        <v>169</v>
      </c>
      <c r="F120" s="25">
        <v>14</v>
      </c>
      <c r="G120" s="32"/>
      <c r="H120" s="107">
        <v>12439</v>
      </c>
      <c r="I120" s="36"/>
      <c r="J120" s="107">
        <v>-1531</v>
      </c>
      <c r="K120" s="36"/>
      <c r="L120" s="107">
        <v>488</v>
      </c>
      <c r="M120" s="38"/>
      <c r="N120" s="67">
        <v>0</v>
      </c>
    </row>
    <row r="121" spans="1:14" s="3" customFormat="1" ht="24" customHeight="1">
      <c r="A121" s="57" t="s">
        <v>108</v>
      </c>
      <c r="F121" s="59"/>
      <c r="G121" s="32"/>
      <c r="H121" s="186">
        <f>+H119-H120</f>
        <v>373004</v>
      </c>
      <c r="J121" s="186">
        <f>J119-J120</f>
        <v>27980</v>
      </c>
      <c r="L121" s="186">
        <f>+L119-L120</f>
        <v>765162</v>
      </c>
      <c r="M121" s="9"/>
      <c r="N121" s="186">
        <f>+N119-N120</f>
        <v>47338</v>
      </c>
    </row>
    <row r="122" spans="1:14" s="36" customFormat="1" ht="24" customHeight="1">
      <c r="A122" s="51" t="s">
        <v>124</v>
      </c>
      <c r="F122" s="25"/>
      <c r="G122" s="56"/>
      <c r="H122" s="188">
        <v>0</v>
      </c>
      <c r="I122" s="64"/>
      <c r="J122" s="188">
        <v>0</v>
      </c>
      <c r="K122" s="64"/>
      <c r="L122" s="188">
        <v>0</v>
      </c>
      <c r="M122" s="53"/>
      <c r="N122" s="188">
        <v>0</v>
      </c>
    </row>
    <row r="123" spans="1:14" s="3" customFormat="1" ht="24" customHeight="1" thickBot="1">
      <c r="A123" s="57" t="s">
        <v>103</v>
      </c>
      <c r="F123" s="59"/>
      <c r="G123" s="32"/>
      <c r="H123" s="187">
        <f>SUM(H121:H122)</f>
        <v>373004</v>
      </c>
      <c r="J123" s="187">
        <f>SUM(J121:J122)</f>
        <v>27980</v>
      </c>
      <c r="L123" s="187">
        <f>SUM(L121:L122)</f>
        <v>765162</v>
      </c>
      <c r="M123" s="9"/>
      <c r="N123" s="187">
        <f>SUM(N121:N122)</f>
        <v>47338</v>
      </c>
    </row>
    <row r="124" spans="6:10" s="47" customFormat="1" ht="9" customHeight="1" thickTop="1">
      <c r="F124" s="60"/>
      <c r="G124" s="58"/>
      <c r="H124" s="58"/>
      <c r="J124" s="58"/>
    </row>
    <row r="125" spans="1:14" s="36" customFormat="1" ht="24" customHeight="1">
      <c r="A125" s="57" t="s">
        <v>71</v>
      </c>
      <c r="F125" s="8"/>
      <c r="H125" s="83"/>
      <c r="J125" s="83"/>
      <c r="L125" s="83"/>
      <c r="M125" s="9"/>
      <c r="N125" s="83"/>
    </row>
    <row r="126" spans="1:14" s="36" customFormat="1" ht="24" customHeight="1">
      <c r="A126" s="57"/>
      <c r="B126" s="34" t="s">
        <v>49</v>
      </c>
      <c r="F126" s="25"/>
      <c r="G126" s="56"/>
      <c r="H126" s="95">
        <v>372787</v>
      </c>
      <c r="I126" s="64"/>
      <c r="J126" s="83">
        <v>27890</v>
      </c>
      <c r="K126" s="64"/>
      <c r="L126" s="95">
        <v>765162</v>
      </c>
      <c r="M126" s="11"/>
      <c r="N126" s="67">
        <v>47338</v>
      </c>
    </row>
    <row r="127" spans="1:14" s="36" customFormat="1" ht="24" customHeight="1">
      <c r="A127" s="57"/>
      <c r="B127" s="34" t="s">
        <v>72</v>
      </c>
      <c r="F127" s="25"/>
      <c r="G127" s="56"/>
      <c r="H127" s="83">
        <v>217</v>
      </c>
      <c r="I127" s="64"/>
      <c r="J127" s="83">
        <v>90</v>
      </c>
      <c r="K127" s="64"/>
      <c r="L127" s="68">
        <v>0</v>
      </c>
      <c r="M127" s="11"/>
      <c r="N127" s="67">
        <v>0</v>
      </c>
    </row>
    <row r="128" spans="1:14" s="3" customFormat="1" ht="24" customHeight="1" thickBot="1">
      <c r="A128" s="47" t="s">
        <v>108</v>
      </c>
      <c r="F128" s="59"/>
      <c r="G128" s="32"/>
      <c r="H128" s="86">
        <f>H121</f>
        <v>373004</v>
      </c>
      <c r="J128" s="86">
        <f>SUM(J126:J127)</f>
        <v>27980</v>
      </c>
      <c r="L128" s="183">
        <f>SUM(L126:L127)</f>
        <v>765162</v>
      </c>
      <c r="M128" s="11"/>
      <c r="N128" s="183">
        <f>SUM(N126:N127)</f>
        <v>47338</v>
      </c>
    </row>
    <row r="129" spans="6:10" s="47" customFormat="1" ht="9" customHeight="1" thickTop="1">
      <c r="F129" s="60"/>
      <c r="G129" s="58"/>
      <c r="H129" s="58"/>
      <c r="J129" s="58"/>
    </row>
    <row r="130" spans="1:14" s="36" customFormat="1" ht="24" customHeight="1">
      <c r="A130" s="57" t="s">
        <v>73</v>
      </c>
      <c r="F130" s="8"/>
      <c r="H130" s="83"/>
      <c r="J130" s="83"/>
      <c r="L130" s="83"/>
      <c r="M130" s="9"/>
      <c r="N130" s="83"/>
    </row>
    <row r="131" spans="1:14" s="36" customFormat="1" ht="24" customHeight="1">
      <c r="A131" s="57"/>
      <c r="B131" s="34" t="s">
        <v>49</v>
      </c>
      <c r="F131" s="25"/>
      <c r="G131" s="56"/>
      <c r="H131" s="83">
        <v>372787</v>
      </c>
      <c r="I131" s="64"/>
      <c r="J131" s="83">
        <v>27890</v>
      </c>
      <c r="K131" s="64"/>
      <c r="L131" s="95">
        <v>765162</v>
      </c>
      <c r="M131" s="11"/>
      <c r="N131" s="67">
        <v>47338</v>
      </c>
    </row>
    <row r="132" spans="1:14" s="36" customFormat="1" ht="24" customHeight="1">
      <c r="A132" s="57"/>
      <c r="B132" s="34" t="s">
        <v>72</v>
      </c>
      <c r="F132" s="25"/>
      <c r="G132" s="56"/>
      <c r="H132" s="83">
        <v>217</v>
      </c>
      <c r="I132" s="64"/>
      <c r="J132" s="83">
        <v>90</v>
      </c>
      <c r="K132" s="64"/>
      <c r="L132" s="68">
        <v>0</v>
      </c>
      <c r="M132" s="11"/>
      <c r="N132" s="67">
        <v>0</v>
      </c>
    </row>
    <row r="133" spans="1:14" s="3" customFormat="1" ht="24" customHeight="1" thickBot="1">
      <c r="A133" s="47" t="s">
        <v>103</v>
      </c>
      <c r="F133" s="59"/>
      <c r="G133" s="32"/>
      <c r="H133" s="86">
        <f>SUM(H131:H132)</f>
        <v>373004</v>
      </c>
      <c r="J133" s="86">
        <f>SUM(J131:J132)</f>
        <v>27980</v>
      </c>
      <c r="L133" s="183">
        <f>SUM(L131:L132)</f>
        <v>765162</v>
      </c>
      <c r="M133" s="11"/>
      <c r="N133" s="183">
        <f>SUM(N131:N132)</f>
        <v>47338</v>
      </c>
    </row>
    <row r="134" spans="1:7" s="36" customFormat="1" ht="24" customHeight="1" thickTop="1">
      <c r="A134" s="3" t="s">
        <v>74</v>
      </c>
      <c r="F134" s="25"/>
      <c r="G134" s="56"/>
    </row>
    <row r="135" spans="1:14" s="36" customFormat="1" ht="24" customHeight="1" thickBot="1">
      <c r="A135" s="58" t="s">
        <v>35</v>
      </c>
      <c r="F135" s="25">
        <v>24</v>
      </c>
      <c r="G135" s="56"/>
      <c r="H135" s="185">
        <v>0.1</v>
      </c>
      <c r="I135" s="163"/>
      <c r="J135" s="185">
        <v>0.008</v>
      </c>
      <c r="K135" s="163"/>
      <c r="L135" s="185">
        <v>0.21</v>
      </c>
      <c r="M135" s="163"/>
      <c r="N135" s="185">
        <v>0.013</v>
      </c>
    </row>
    <row r="136" spans="1:14" s="2" customFormat="1" ht="24" customHeight="1" thickTop="1">
      <c r="A136" s="7" t="s">
        <v>53</v>
      </c>
      <c r="B136" s="7"/>
      <c r="C136" s="7"/>
      <c r="D136" s="7"/>
      <c r="E136" s="7"/>
      <c r="F136" s="23"/>
      <c r="G136" s="14"/>
      <c r="H136" s="14"/>
      <c r="I136" s="7"/>
      <c r="J136" s="7"/>
      <c r="K136" s="7"/>
      <c r="L136" s="7"/>
      <c r="M136" s="7"/>
      <c r="N136" s="19"/>
    </row>
    <row r="137" spans="1:14" s="2" customFormat="1" ht="24" customHeight="1">
      <c r="A137" s="7" t="s">
        <v>48</v>
      </c>
      <c r="B137" s="7"/>
      <c r="C137" s="7"/>
      <c r="D137" s="7"/>
      <c r="E137" s="7"/>
      <c r="F137" s="23"/>
      <c r="G137" s="14"/>
      <c r="H137" s="14"/>
      <c r="I137" s="7"/>
      <c r="J137" s="7"/>
      <c r="K137" s="7"/>
      <c r="L137" s="7"/>
      <c r="M137" s="7"/>
      <c r="N137" s="19"/>
    </row>
    <row r="138" spans="1:14" s="2" customFormat="1" ht="24" customHeight="1">
      <c r="A138" s="7" t="s">
        <v>178</v>
      </c>
      <c r="B138" s="7"/>
      <c r="C138" s="7"/>
      <c r="D138" s="7"/>
      <c r="E138" s="7"/>
      <c r="F138" s="23"/>
      <c r="G138" s="14"/>
      <c r="H138" s="14"/>
      <c r="I138" s="7"/>
      <c r="J138" s="7"/>
      <c r="K138" s="7"/>
      <c r="L138" s="7"/>
      <c r="M138" s="7"/>
      <c r="N138" s="7"/>
    </row>
    <row r="139" spans="6:8" s="2" customFormat="1" ht="7.5" customHeight="1">
      <c r="F139" s="24"/>
      <c r="G139" s="15"/>
      <c r="H139" s="15"/>
    </row>
    <row r="140" spans="6:14" s="36" customFormat="1" ht="24" customHeight="1">
      <c r="F140" s="25"/>
      <c r="G140" s="56"/>
      <c r="H140" s="189" t="s">
        <v>28</v>
      </c>
      <c r="I140" s="189"/>
      <c r="J140" s="189"/>
      <c r="K140" s="47"/>
      <c r="L140" s="20" t="s">
        <v>33</v>
      </c>
      <c r="M140" s="49"/>
      <c r="N140" s="49"/>
    </row>
    <row r="141" spans="6:14" s="36" customFormat="1" ht="24" customHeight="1">
      <c r="F141" s="22" t="s">
        <v>16</v>
      </c>
      <c r="G141" s="48"/>
      <c r="H141" s="50">
        <v>2557</v>
      </c>
      <c r="J141" s="50">
        <v>2556</v>
      </c>
      <c r="K141" s="50"/>
      <c r="L141" s="50">
        <v>2557</v>
      </c>
      <c r="N141" s="50">
        <v>2556</v>
      </c>
    </row>
    <row r="142" spans="6:14" s="36" customFormat="1" ht="24" customHeight="1">
      <c r="F142" s="22"/>
      <c r="G142" s="48"/>
      <c r="H142" s="190" t="s">
        <v>32</v>
      </c>
      <c r="I142" s="190"/>
      <c r="J142" s="190"/>
      <c r="K142" s="190"/>
      <c r="L142" s="190"/>
      <c r="M142" s="190"/>
      <c r="N142" s="190"/>
    </row>
    <row r="143" spans="1:14" s="36" customFormat="1" ht="24" customHeight="1">
      <c r="A143" s="28" t="s">
        <v>18</v>
      </c>
      <c r="F143" s="25"/>
      <c r="G143" s="56"/>
      <c r="H143" s="56"/>
      <c r="J143" s="56"/>
      <c r="L143" s="38"/>
      <c r="M143" s="38"/>
      <c r="N143" s="38"/>
    </row>
    <row r="144" spans="1:14" s="36" customFormat="1" ht="24" customHeight="1">
      <c r="A144" s="34" t="s">
        <v>99</v>
      </c>
      <c r="F144" s="25"/>
      <c r="G144" s="56"/>
      <c r="H144" s="83">
        <v>4509760</v>
      </c>
      <c r="I144" s="83"/>
      <c r="J144" s="83">
        <v>2554742</v>
      </c>
      <c r="K144" s="83"/>
      <c r="L144" s="83">
        <v>3921450</v>
      </c>
      <c r="M144" s="83"/>
      <c r="N144" s="83">
        <v>2517766</v>
      </c>
    </row>
    <row r="145" spans="1:14" s="36" customFormat="1" ht="24" customHeight="1">
      <c r="A145" s="58" t="s">
        <v>75</v>
      </c>
      <c r="F145" s="25"/>
      <c r="G145" s="56"/>
      <c r="H145" s="83">
        <v>1052820</v>
      </c>
      <c r="I145" s="83"/>
      <c r="J145" s="83">
        <v>82386</v>
      </c>
      <c r="K145" s="83"/>
      <c r="L145" s="68">
        <v>0</v>
      </c>
      <c r="M145" s="83"/>
      <c r="N145" s="68">
        <v>0</v>
      </c>
    </row>
    <row r="146" spans="1:14" s="36" customFormat="1" ht="24" customHeight="1">
      <c r="A146" s="34" t="s">
        <v>100</v>
      </c>
      <c r="F146" s="25"/>
      <c r="G146" s="56"/>
      <c r="H146" s="83">
        <v>169418</v>
      </c>
      <c r="I146" s="83"/>
      <c r="J146" s="83">
        <v>71457</v>
      </c>
      <c r="K146" s="83"/>
      <c r="L146" s="83">
        <v>169418</v>
      </c>
      <c r="M146" s="83"/>
      <c r="N146" s="83">
        <v>71457</v>
      </c>
    </row>
    <row r="147" spans="1:14" s="36" customFormat="1" ht="24" customHeight="1">
      <c r="A147" s="36" t="s">
        <v>76</v>
      </c>
      <c r="F147" s="25"/>
      <c r="G147" s="56"/>
      <c r="H147" s="68">
        <v>0</v>
      </c>
      <c r="I147" s="83"/>
      <c r="J147" s="83">
        <v>35880</v>
      </c>
      <c r="K147" s="83"/>
      <c r="L147" s="68">
        <v>0</v>
      </c>
      <c r="M147" s="83"/>
      <c r="N147" s="68">
        <v>0</v>
      </c>
    </row>
    <row r="148" spans="1:14" s="36" customFormat="1" ht="24" customHeight="1">
      <c r="A148" s="34" t="s">
        <v>167</v>
      </c>
      <c r="F148" s="25" t="s">
        <v>168</v>
      </c>
      <c r="G148" s="56"/>
      <c r="H148" s="68">
        <v>0</v>
      </c>
      <c r="I148" s="83"/>
      <c r="J148" s="68">
        <v>0</v>
      </c>
      <c r="K148" s="83"/>
      <c r="L148" s="83">
        <v>805300</v>
      </c>
      <c r="M148" s="83"/>
      <c r="N148" s="68">
        <v>0</v>
      </c>
    </row>
    <row r="149" spans="1:14" s="36" customFormat="1" ht="24" customHeight="1">
      <c r="A149" s="58" t="s">
        <v>14</v>
      </c>
      <c r="F149" s="25">
        <v>4</v>
      </c>
      <c r="G149" s="56"/>
      <c r="H149" s="95">
        <v>21248</v>
      </c>
      <c r="I149" s="83"/>
      <c r="J149" s="83">
        <v>16544</v>
      </c>
      <c r="K149" s="83"/>
      <c r="L149" s="83">
        <v>31089</v>
      </c>
      <c r="M149" s="83"/>
      <c r="N149" s="83">
        <v>33085</v>
      </c>
    </row>
    <row r="150" spans="1:14" s="3" customFormat="1" ht="24" customHeight="1">
      <c r="A150" s="57" t="s">
        <v>45</v>
      </c>
      <c r="F150" s="59"/>
      <c r="H150" s="84">
        <f>SUM(H144:H149)</f>
        <v>5753246</v>
      </c>
      <c r="J150" s="84">
        <f>SUM(J144:J149)</f>
        <v>2761009</v>
      </c>
      <c r="L150" s="84">
        <f>SUM(L144:L149)</f>
        <v>4927257</v>
      </c>
      <c r="M150" s="9"/>
      <c r="N150" s="84">
        <f>SUM(N144:N149)</f>
        <v>2622308</v>
      </c>
    </row>
    <row r="151" spans="1:14" s="3" customFormat="1" ht="9" customHeight="1">
      <c r="A151" s="57"/>
      <c r="F151" s="59"/>
      <c r="H151" s="106"/>
      <c r="J151" s="106"/>
      <c r="L151" s="106"/>
      <c r="M151" s="9"/>
      <c r="N151" s="106"/>
    </row>
    <row r="152" spans="1:14" s="36" customFormat="1" ht="24" customHeight="1">
      <c r="A152" s="85" t="s">
        <v>46</v>
      </c>
      <c r="F152" s="25"/>
      <c r="H152" s="83"/>
      <c r="I152" s="64"/>
      <c r="J152" s="83"/>
      <c r="K152" s="64"/>
      <c r="L152" s="83"/>
      <c r="M152" s="53"/>
      <c r="N152" s="83"/>
    </row>
    <row r="153" spans="1:14" s="36" customFormat="1" ht="24" customHeight="1">
      <c r="A153" s="51" t="s">
        <v>77</v>
      </c>
      <c r="F153" s="25">
        <v>4</v>
      </c>
      <c r="H153" s="83">
        <f>4047388+5436</f>
        <v>4052824</v>
      </c>
      <c r="I153" s="64"/>
      <c r="J153" s="83">
        <v>2400455</v>
      </c>
      <c r="K153" s="64"/>
      <c r="L153" s="83">
        <v>3782449</v>
      </c>
      <c r="M153" s="53"/>
      <c r="N153" s="83">
        <v>2371229</v>
      </c>
    </row>
    <row r="154" spans="1:14" s="36" customFormat="1" ht="24" customHeight="1">
      <c r="A154" s="51" t="s">
        <v>40</v>
      </c>
      <c r="F154" s="25"/>
      <c r="H154" s="83">
        <v>49251</v>
      </c>
      <c r="J154" s="83">
        <v>39704</v>
      </c>
      <c r="L154" s="83">
        <v>49251</v>
      </c>
      <c r="M154" s="38"/>
      <c r="N154" s="83">
        <v>39704</v>
      </c>
    </row>
    <row r="155" spans="1:14" s="36" customFormat="1" ht="24" customHeight="1">
      <c r="A155" s="51" t="s">
        <v>41</v>
      </c>
      <c r="F155" s="25">
        <v>4</v>
      </c>
      <c r="H155" s="95">
        <v>157357</v>
      </c>
      <c r="J155" s="83">
        <v>95761</v>
      </c>
      <c r="L155" s="83">
        <v>116360</v>
      </c>
      <c r="M155" s="38"/>
      <c r="N155" s="83">
        <v>68451</v>
      </c>
    </row>
    <row r="156" spans="1:14" s="36" customFormat="1" ht="24" customHeight="1">
      <c r="A156" s="51" t="s">
        <v>42</v>
      </c>
      <c r="F156" s="25">
        <v>10</v>
      </c>
      <c r="H156" s="95">
        <v>237288</v>
      </c>
      <c r="I156" s="64"/>
      <c r="J156" s="95">
        <v>41348</v>
      </c>
      <c r="K156" s="64"/>
      <c r="L156" s="83">
        <v>21998</v>
      </c>
      <c r="M156" s="53"/>
      <c r="N156" s="83">
        <v>16225</v>
      </c>
    </row>
    <row r="157" spans="1:14" s="3" customFormat="1" ht="24" customHeight="1">
      <c r="A157" s="57" t="s">
        <v>15</v>
      </c>
      <c r="F157" s="59"/>
      <c r="G157" s="32"/>
      <c r="H157" s="84">
        <f>SUM(H153:H156)</f>
        <v>4496720</v>
      </c>
      <c r="J157" s="84">
        <f>SUM(J153:J156)</f>
        <v>2577268</v>
      </c>
      <c r="L157" s="84">
        <f>SUM(L153:L156)</f>
        <v>3970058</v>
      </c>
      <c r="M157" s="9"/>
      <c r="N157" s="84">
        <f>SUM(N153:N156)</f>
        <v>2495609</v>
      </c>
    </row>
    <row r="158" spans="1:14" s="3" customFormat="1" ht="9" customHeight="1">
      <c r="A158" s="57"/>
      <c r="F158" s="59"/>
      <c r="G158" s="32"/>
      <c r="H158" s="106"/>
      <c r="J158" s="106"/>
      <c r="L158" s="106"/>
      <c r="M158" s="9"/>
      <c r="N158" s="106"/>
    </row>
    <row r="159" spans="1:14" s="3" customFormat="1" ht="24" customHeight="1">
      <c r="A159" s="57" t="s">
        <v>70</v>
      </c>
      <c r="F159" s="59"/>
      <c r="G159" s="32"/>
      <c r="H159" s="106">
        <f>H150-H157</f>
        <v>1256526</v>
      </c>
      <c r="I159" s="17"/>
      <c r="J159" s="106">
        <f>J150-J157</f>
        <v>183741</v>
      </c>
      <c r="K159" s="17"/>
      <c r="L159" s="106">
        <f>L150-L157</f>
        <v>957199</v>
      </c>
      <c r="M159" s="11"/>
      <c r="N159" s="106">
        <f>N150-N157</f>
        <v>126699</v>
      </c>
    </row>
    <row r="160" spans="1:14" s="3" customFormat="1" ht="24" customHeight="1">
      <c r="A160" s="51" t="s">
        <v>185</v>
      </c>
      <c r="F160" s="25">
        <v>14</v>
      </c>
      <c r="G160" s="32"/>
      <c r="H160" s="107">
        <v>14518</v>
      </c>
      <c r="I160" s="36"/>
      <c r="J160" s="107">
        <v>11322</v>
      </c>
      <c r="K160" s="36"/>
      <c r="L160" s="107">
        <v>2611</v>
      </c>
      <c r="M160" s="38"/>
      <c r="N160" s="68">
        <v>0</v>
      </c>
    </row>
    <row r="161" spans="1:14" s="3" customFormat="1" ht="24" customHeight="1">
      <c r="A161" s="57" t="s">
        <v>108</v>
      </c>
      <c r="F161" s="59"/>
      <c r="G161" s="32"/>
      <c r="H161" s="186">
        <f>+H159-H160</f>
        <v>1242008</v>
      </c>
      <c r="J161" s="186">
        <f>J159-J160</f>
        <v>172419</v>
      </c>
      <c r="L161" s="186">
        <f>+L159-L160</f>
        <v>954588</v>
      </c>
      <c r="M161" s="9"/>
      <c r="N161" s="186">
        <f>+N159-N160</f>
        <v>126699</v>
      </c>
    </row>
    <row r="162" spans="1:14" s="36" customFormat="1" ht="24" customHeight="1">
      <c r="A162" s="51" t="s">
        <v>124</v>
      </c>
      <c r="F162" s="25"/>
      <c r="G162" s="56"/>
      <c r="H162" s="188">
        <v>0</v>
      </c>
      <c r="I162" s="64"/>
      <c r="J162" s="188">
        <v>0</v>
      </c>
      <c r="K162" s="64"/>
      <c r="L162" s="188">
        <v>0</v>
      </c>
      <c r="M162" s="53"/>
      <c r="N162" s="188">
        <v>0</v>
      </c>
    </row>
    <row r="163" spans="1:14" s="3" customFormat="1" ht="24" customHeight="1" thickBot="1">
      <c r="A163" s="57" t="s">
        <v>103</v>
      </c>
      <c r="F163" s="59"/>
      <c r="G163" s="32"/>
      <c r="H163" s="187">
        <f>SUM(H161:H162)</f>
        <v>1242008</v>
      </c>
      <c r="J163" s="187">
        <f>SUM(J161:J162)</f>
        <v>172419</v>
      </c>
      <c r="L163" s="187">
        <f>SUM(L161:L162)</f>
        <v>954588</v>
      </c>
      <c r="M163" s="9"/>
      <c r="N163" s="187">
        <f>SUM(N161:N162)</f>
        <v>126699</v>
      </c>
    </row>
    <row r="164" spans="6:10" s="47" customFormat="1" ht="9" customHeight="1" thickTop="1">
      <c r="F164" s="60"/>
      <c r="G164" s="58"/>
      <c r="H164" s="58"/>
      <c r="J164" s="58"/>
    </row>
    <row r="165" spans="1:14" s="36" customFormat="1" ht="24" customHeight="1">
      <c r="A165" s="57" t="s">
        <v>71</v>
      </c>
      <c r="F165" s="8"/>
      <c r="H165" s="83"/>
      <c r="J165" s="83"/>
      <c r="L165" s="83"/>
      <c r="M165" s="9"/>
      <c r="N165" s="83"/>
    </row>
    <row r="166" spans="1:14" s="36" customFormat="1" ht="24" customHeight="1">
      <c r="A166" s="57"/>
      <c r="B166" s="34" t="s">
        <v>49</v>
      </c>
      <c r="F166" s="25"/>
      <c r="G166" s="56"/>
      <c r="H166" s="95">
        <v>1241176</v>
      </c>
      <c r="I166" s="64"/>
      <c r="J166" s="83">
        <v>171645</v>
      </c>
      <c r="K166" s="64"/>
      <c r="L166" s="95">
        <v>954588</v>
      </c>
      <c r="M166" s="11"/>
      <c r="N166" s="39">
        <v>126699</v>
      </c>
    </row>
    <row r="167" spans="1:14" s="36" customFormat="1" ht="24" customHeight="1">
      <c r="A167" s="57"/>
      <c r="B167" s="34" t="s">
        <v>72</v>
      </c>
      <c r="F167" s="25"/>
      <c r="G167" s="56"/>
      <c r="H167" s="83">
        <v>832</v>
      </c>
      <c r="I167" s="64"/>
      <c r="J167" s="83">
        <v>774</v>
      </c>
      <c r="K167" s="64"/>
      <c r="L167" s="68">
        <v>0</v>
      </c>
      <c r="M167" s="68"/>
      <c r="N167" s="68">
        <v>0</v>
      </c>
    </row>
    <row r="168" spans="1:14" s="3" customFormat="1" ht="24" customHeight="1" thickBot="1">
      <c r="A168" s="47" t="s">
        <v>108</v>
      </c>
      <c r="F168" s="59"/>
      <c r="G168" s="32"/>
      <c r="H168" s="86">
        <f>SUM(H166:H167)</f>
        <v>1242008</v>
      </c>
      <c r="J168" s="86">
        <f>SUM(J166:J167)</f>
        <v>172419</v>
      </c>
      <c r="L168" s="86">
        <f>SUM(L166:L167)</f>
        <v>954588</v>
      </c>
      <c r="M168" s="11"/>
      <c r="N168" s="184">
        <f>SUM(N166:N167)</f>
        <v>126699</v>
      </c>
    </row>
    <row r="169" spans="6:10" s="47" customFormat="1" ht="9" customHeight="1" thickTop="1">
      <c r="F169" s="60"/>
      <c r="G169" s="58"/>
      <c r="H169" s="58"/>
      <c r="J169" s="58"/>
    </row>
    <row r="170" spans="1:14" s="36" customFormat="1" ht="24" customHeight="1">
      <c r="A170" s="57" t="s">
        <v>73</v>
      </c>
      <c r="F170" s="8"/>
      <c r="H170" s="83"/>
      <c r="J170" s="83"/>
      <c r="L170" s="83"/>
      <c r="M170" s="9"/>
      <c r="N170" s="83"/>
    </row>
    <row r="171" spans="1:14" s="36" customFormat="1" ht="24" customHeight="1">
      <c r="A171" s="57"/>
      <c r="B171" s="34" t="s">
        <v>49</v>
      </c>
      <c r="F171" s="25"/>
      <c r="G171" s="56"/>
      <c r="H171" s="83">
        <v>1241176</v>
      </c>
      <c r="I171" s="64"/>
      <c r="J171" s="83">
        <v>171645</v>
      </c>
      <c r="K171" s="64"/>
      <c r="L171" s="95">
        <v>954588</v>
      </c>
      <c r="M171" s="11"/>
      <c r="N171" s="39">
        <v>126699</v>
      </c>
    </row>
    <row r="172" spans="1:14" s="36" customFormat="1" ht="24" customHeight="1">
      <c r="A172" s="57"/>
      <c r="B172" s="34" t="s">
        <v>72</v>
      </c>
      <c r="F172" s="25"/>
      <c r="G172" s="56"/>
      <c r="H172" s="83">
        <v>832</v>
      </c>
      <c r="I172" s="64"/>
      <c r="J172" s="83">
        <v>774</v>
      </c>
      <c r="K172" s="64"/>
      <c r="L172" s="68">
        <v>0</v>
      </c>
      <c r="M172" s="68"/>
      <c r="N172" s="68">
        <v>0</v>
      </c>
    </row>
    <row r="173" spans="1:14" s="3" customFormat="1" ht="24" customHeight="1" thickBot="1">
      <c r="A173" s="47" t="s">
        <v>103</v>
      </c>
      <c r="F173" s="59"/>
      <c r="G173" s="32"/>
      <c r="H173" s="86">
        <f>SUM(H171:H172)</f>
        <v>1242008</v>
      </c>
      <c r="J173" s="86">
        <f>SUM(J171:J172)</f>
        <v>172419</v>
      </c>
      <c r="L173" s="86">
        <f>SUM(L171:L172)</f>
        <v>954588</v>
      </c>
      <c r="M173" s="11"/>
      <c r="N173" s="184">
        <f>SUM(N171:N172)</f>
        <v>126699</v>
      </c>
    </row>
    <row r="174" spans="1:7" s="36" customFormat="1" ht="24" customHeight="1" thickTop="1">
      <c r="A174" s="3" t="s">
        <v>74</v>
      </c>
      <c r="F174" s="25"/>
      <c r="G174" s="56"/>
    </row>
    <row r="175" spans="1:14" s="36" customFormat="1" ht="24" customHeight="1" thickBot="1">
      <c r="A175" s="58" t="s">
        <v>35</v>
      </c>
      <c r="F175" s="25">
        <v>24</v>
      </c>
      <c r="G175" s="56"/>
      <c r="H175" s="185">
        <v>0.33</v>
      </c>
      <c r="I175" s="163"/>
      <c r="J175" s="185">
        <v>0.047</v>
      </c>
      <c r="K175" s="163"/>
      <c r="L175" s="185">
        <v>0.26</v>
      </c>
      <c r="M175" s="163"/>
      <c r="N175" s="185">
        <v>0.034</v>
      </c>
    </row>
    <row r="176" spans="6:12" s="6" customFormat="1" ht="24" customHeight="1" thickTop="1">
      <c r="F176" s="8"/>
      <c r="G176" s="16"/>
      <c r="H176" s="16"/>
      <c r="L176" s="46"/>
    </row>
    <row r="177" spans="6:8" s="6" customFormat="1" ht="24" customHeight="1">
      <c r="F177" s="8"/>
      <c r="G177" s="16"/>
      <c r="H177" s="16"/>
    </row>
    <row r="178" spans="6:8" s="6" customFormat="1" ht="24" customHeight="1">
      <c r="F178" s="8"/>
      <c r="G178" s="16"/>
      <c r="H178" s="16"/>
    </row>
    <row r="179" spans="6:8" s="6" customFormat="1" ht="24" customHeight="1">
      <c r="F179" s="8"/>
      <c r="G179" s="16"/>
      <c r="H179" s="16"/>
    </row>
    <row r="180" spans="6:8" s="6" customFormat="1" ht="24" customHeight="1">
      <c r="F180" s="8"/>
      <c r="G180" s="16"/>
      <c r="H180" s="16"/>
    </row>
    <row r="181" spans="6:8" s="6" customFormat="1" ht="24" customHeight="1">
      <c r="F181" s="8"/>
      <c r="G181" s="16"/>
      <c r="H181" s="16"/>
    </row>
    <row r="182" spans="6:8" s="6" customFormat="1" ht="24" customHeight="1">
      <c r="F182" s="8"/>
      <c r="G182" s="16"/>
      <c r="H182" s="16"/>
    </row>
    <row r="183" spans="6:8" s="6" customFormat="1" ht="24" customHeight="1">
      <c r="F183" s="8"/>
      <c r="G183" s="16"/>
      <c r="H183" s="16"/>
    </row>
    <row r="184" spans="6:8" s="6" customFormat="1" ht="24" customHeight="1">
      <c r="F184" s="8"/>
      <c r="G184" s="16"/>
      <c r="H184" s="16"/>
    </row>
    <row r="185" spans="6:8" s="6" customFormat="1" ht="24" customHeight="1">
      <c r="F185" s="8"/>
      <c r="G185" s="16"/>
      <c r="H185" s="16"/>
    </row>
    <row r="186" spans="6:8" s="6" customFormat="1" ht="24" customHeight="1">
      <c r="F186" s="8"/>
      <c r="G186" s="16"/>
      <c r="H186" s="16"/>
    </row>
    <row r="187" spans="6:8" s="6" customFormat="1" ht="24" customHeight="1">
      <c r="F187" s="8"/>
      <c r="G187" s="16"/>
      <c r="H187" s="16"/>
    </row>
    <row r="188" spans="6:8" s="6" customFormat="1" ht="24" customHeight="1">
      <c r="F188" s="8"/>
      <c r="G188" s="16"/>
      <c r="H188" s="16"/>
    </row>
    <row r="189" spans="6:8" s="6" customFormat="1" ht="24" customHeight="1">
      <c r="F189" s="8"/>
      <c r="G189" s="16"/>
      <c r="H189" s="16"/>
    </row>
    <row r="190" spans="6:8" s="6" customFormat="1" ht="24" customHeight="1">
      <c r="F190" s="8"/>
      <c r="G190" s="16"/>
      <c r="H190" s="16"/>
    </row>
    <row r="191" spans="6:8" s="6" customFormat="1" ht="24" customHeight="1">
      <c r="F191" s="8"/>
      <c r="G191" s="16"/>
      <c r="H191" s="16"/>
    </row>
    <row r="192" spans="6:8" s="6" customFormat="1" ht="24" customHeight="1">
      <c r="F192" s="8"/>
      <c r="G192" s="16"/>
      <c r="H192" s="16"/>
    </row>
    <row r="193" spans="6:8" s="6" customFormat="1" ht="24" customHeight="1">
      <c r="F193" s="8"/>
      <c r="G193" s="16"/>
      <c r="H193" s="16"/>
    </row>
    <row r="194" spans="6:8" s="6" customFormat="1" ht="24" customHeight="1">
      <c r="F194" s="8"/>
      <c r="G194" s="16"/>
      <c r="H194" s="16"/>
    </row>
    <row r="195" spans="6:8" s="6" customFormat="1" ht="24" customHeight="1">
      <c r="F195" s="8"/>
      <c r="G195" s="16"/>
      <c r="H195" s="16"/>
    </row>
    <row r="196" spans="6:8" s="6" customFormat="1" ht="24" customHeight="1">
      <c r="F196" s="8"/>
      <c r="G196" s="16"/>
      <c r="H196" s="16"/>
    </row>
    <row r="197" spans="6:8" s="6" customFormat="1" ht="24" customHeight="1">
      <c r="F197" s="8"/>
      <c r="G197" s="16"/>
      <c r="H197" s="16"/>
    </row>
  </sheetData>
  <sheetProtection password="F7ED" sheet="1"/>
  <mergeCells count="10">
    <mergeCell ref="H140:J140"/>
    <mergeCell ref="H142:N142"/>
    <mergeCell ref="H5:J5"/>
    <mergeCell ref="H9:N9"/>
    <mergeCell ref="H42:J42"/>
    <mergeCell ref="H46:N46"/>
    <mergeCell ref="H76:J76"/>
    <mergeCell ref="H80:N80"/>
    <mergeCell ref="H101:J101"/>
    <mergeCell ref="H103:N103"/>
  </mergeCells>
  <printOptions/>
  <pageMargins left="0.8661417322834646" right="0.1968503937007874" top="0.4724409448818898" bottom="0.3937007874015748" header="0.5118110236220472" footer="0.3937007874015748"/>
  <pageSetup firstPageNumber="3" useFirstPageNumber="1" horizontalDpi="600" verticalDpi="600" orientation="portrait" paperSize="9" scale="86" r:id="rId1"/>
  <headerFooter alignWithMargins="0">
    <oddFooter>&amp;L&amp;14   &amp;15หมายเหตุประกอบงบการเงินเป็นส่วนหนึ่งของงบการเงินนี้&amp;14
&amp;R&amp;P</oddFooter>
  </headerFooter>
  <rowBreaks count="4" manualBreakCount="4">
    <brk id="37" max="255" man="1"/>
    <brk id="71" max="255" man="1"/>
    <brk id="96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T26"/>
  <sheetViews>
    <sheetView showGridLines="0" zoomScale="80" zoomScaleNormal="80" zoomScaleSheetLayoutView="100" zoomScalePageLayoutView="0" workbookViewId="0" topLeftCell="A1">
      <selection activeCell="C10" sqref="C10"/>
    </sheetView>
  </sheetViews>
  <sheetFormatPr defaultColWidth="9.140625" defaultRowHeight="23.25" customHeight="1"/>
  <cols>
    <col min="1" max="1" width="43.00390625" style="122" customWidth="1"/>
    <col min="2" max="2" width="8.421875" style="114" customWidth="1"/>
    <col min="3" max="3" width="3.57421875" style="115" customWidth="1"/>
    <col min="4" max="4" width="13.7109375" style="115" customWidth="1"/>
    <col min="5" max="5" width="1.7109375" style="115" customWidth="1"/>
    <col min="6" max="6" width="13.7109375" style="115" customWidth="1"/>
    <col min="7" max="7" width="1.8515625" style="115" customWidth="1"/>
    <col min="8" max="8" width="12.8515625" style="115" customWidth="1"/>
    <col min="9" max="9" width="2.00390625" style="115" customWidth="1"/>
    <col min="10" max="10" width="13.7109375" style="115" customWidth="1"/>
    <col min="11" max="11" width="2.00390625" style="115" customWidth="1"/>
    <col min="12" max="12" width="15.57421875" style="115" customWidth="1"/>
    <col min="13" max="13" width="2.28125" style="115" customWidth="1"/>
    <col min="14" max="14" width="13.8515625" style="115" customWidth="1"/>
    <col min="15" max="15" width="1.7109375" style="115" customWidth="1"/>
    <col min="16" max="16" width="13.00390625" style="115" customWidth="1"/>
    <col min="17" max="17" width="1.7109375" style="115" customWidth="1"/>
    <col min="18" max="18" width="14.421875" style="115" customWidth="1"/>
    <col min="19" max="19" width="0.9921875" style="115" customWidth="1"/>
    <col min="20" max="20" width="18.7109375" style="115" bestFit="1" customWidth="1"/>
    <col min="21" max="16384" width="9.140625" style="115" customWidth="1"/>
  </cols>
  <sheetData>
    <row r="1" spans="1:2" s="110" customFormat="1" ht="23.25" customHeight="1">
      <c r="A1" s="108" t="s">
        <v>53</v>
      </c>
      <c r="B1" s="109"/>
    </row>
    <row r="2" spans="1:20" s="110" customFormat="1" ht="23.25" customHeight="1">
      <c r="A2" s="108" t="s">
        <v>2</v>
      </c>
      <c r="B2" s="109"/>
      <c r="T2" s="111"/>
    </row>
    <row r="3" spans="1:20" s="110" customFormat="1" ht="23.25" customHeight="1">
      <c r="A3" s="7" t="s">
        <v>178</v>
      </c>
      <c r="T3" s="112"/>
    </row>
    <row r="4" spans="1:20" ht="3" customHeight="1">
      <c r="A4" s="113"/>
      <c r="R4" s="116"/>
      <c r="T4" s="112"/>
    </row>
    <row r="5" spans="1:20" s="119" customFormat="1" ht="20.25" customHeight="1">
      <c r="A5" s="117"/>
      <c r="B5" s="118"/>
      <c r="D5" s="192" t="s">
        <v>79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T5" s="112"/>
    </row>
    <row r="6" spans="4:20" ht="26.25" customHeight="1">
      <c r="D6" s="121"/>
      <c r="E6" s="121"/>
      <c r="F6" s="121"/>
      <c r="G6" s="121"/>
      <c r="H6" s="193"/>
      <c r="I6" s="193"/>
      <c r="J6" s="193"/>
      <c r="K6" s="123"/>
      <c r="L6" s="195" t="s">
        <v>126</v>
      </c>
      <c r="M6" s="195"/>
      <c r="N6" s="121"/>
      <c r="O6" s="120"/>
      <c r="P6" s="120"/>
      <c r="Q6" s="120"/>
      <c r="R6" s="120"/>
      <c r="T6" s="111"/>
    </row>
    <row r="7" spans="4:20" ht="26.25" customHeight="1">
      <c r="D7" s="121"/>
      <c r="E7" s="121"/>
      <c r="F7" s="121"/>
      <c r="G7" s="121"/>
      <c r="H7" s="196" t="s">
        <v>66</v>
      </c>
      <c r="I7" s="196"/>
      <c r="J7" s="196"/>
      <c r="K7" s="123"/>
      <c r="L7" s="197" t="s">
        <v>10</v>
      </c>
      <c r="M7" s="197"/>
      <c r="N7" s="121"/>
      <c r="O7" s="120"/>
      <c r="P7" s="120"/>
      <c r="Q7" s="120"/>
      <c r="R7" s="120"/>
      <c r="T7" s="111"/>
    </row>
    <row r="8" spans="2:19" ht="21.75">
      <c r="B8" s="124"/>
      <c r="C8" s="125"/>
      <c r="D8" s="124"/>
      <c r="G8" s="124"/>
      <c r="H8" s="126" t="s">
        <v>80</v>
      </c>
      <c r="I8" s="126"/>
      <c r="J8" s="127"/>
      <c r="K8" s="127"/>
      <c r="L8" s="124" t="s">
        <v>141</v>
      </c>
      <c r="M8" s="124"/>
      <c r="N8" s="124"/>
      <c r="P8" s="126" t="s">
        <v>81</v>
      </c>
      <c r="Q8" s="127"/>
      <c r="R8" s="127"/>
      <c r="S8" s="128"/>
    </row>
    <row r="9" spans="2:19" ht="21.75">
      <c r="B9" s="125"/>
      <c r="C9" s="125"/>
      <c r="D9" s="126" t="s">
        <v>82</v>
      </c>
      <c r="E9" s="127"/>
      <c r="F9" s="126" t="s">
        <v>87</v>
      </c>
      <c r="G9" s="124"/>
      <c r="H9" s="126" t="s">
        <v>83</v>
      </c>
      <c r="I9" s="126"/>
      <c r="L9" s="124" t="s">
        <v>89</v>
      </c>
      <c r="M9" s="124"/>
      <c r="N9" s="126" t="s">
        <v>104</v>
      </c>
      <c r="P9" s="126" t="s">
        <v>84</v>
      </c>
      <c r="Q9" s="127"/>
      <c r="R9" s="126" t="s">
        <v>29</v>
      </c>
      <c r="S9" s="128"/>
    </row>
    <row r="10" spans="2:19" ht="21.75">
      <c r="B10" s="125" t="s">
        <v>16</v>
      </c>
      <c r="C10" s="125"/>
      <c r="D10" s="126" t="s">
        <v>27</v>
      </c>
      <c r="E10" s="127"/>
      <c r="F10" s="126" t="s">
        <v>101</v>
      </c>
      <c r="G10" s="124"/>
      <c r="H10" s="126" t="s">
        <v>85</v>
      </c>
      <c r="I10" s="126"/>
      <c r="J10" s="126" t="s">
        <v>88</v>
      </c>
      <c r="K10" s="126"/>
      <c r="L10" s="126" t="s">
        <v>142</v>
      </c>
      <c r="M10" s="126"/>
      <c r="N10" s="126" t="s">
        <v>125</v>
      </c>
      <c r="P10" s="126" t="s">
        <v>86</v>
      </c>
      <c r="Q10" s="127"/>
      <c r="R10" s="126" t="s">
        <v>30</v>
      </c>
      <c r="S10" s="128"/>
    </row>
    <row r="11" spans="2:19" ht="21.75">
      <c r="B11" s="125"/>
      <c r="C11" s="125"/>
      <c r="D11" s="194" t="s">
        <v>32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28"/>
    </row>
    <row r="12" spans="1:18" ht="21.75">
      <c r="A12" s="113" t="s">
        <v>51</v>
      </c>
      <c r="B12" s="122"/>
      <c r="C12" s="114"/>
      <c r="D12" s="129">
        <v>317000</v>
      </c>
      <c r="E12" s="130"/>
      <c r="F12" s="129">
        <v>746100</v>
      </c>
      <c r="G12" s="129"/>
      <c r="H12" s="129">
        <v>17700</v>
      </c>
      <c r="I12" s="131"/>
      <c r="J12" s="129">
        <v>105721</v>
      </c>
      <c r="K12" s="129"/>
      <c r="L12" s="129">
        <v>-46945</v>
      </c>
      <c r="M12" s="129"/>
      <c r="N12" s="129">
        <f>SUM(D12:L12)</f>
        <v>1139576</v>
      </c>
      <c r="O12" s="129"/>
      <c r="P12" s="129">
        <v>2246</v>
      </c>
      <c r="Q12" s="129"/>
      <c r="R12" s="129">
        <f>SUM(N12:P12)</f>
        <v>1141822</v>
      </c>
    </row>
    <row r="13" spans="1:18" ht="21.75">
      <c r="A13" s="153" t="s">
        <v>69</v>
      </c>
      <c r="B13" s="122"/>
      <c r="C13" s="114"/>
      <c r="D13" s="142">
        <v>0</v>
      </c>
      <c r="E13" s="134"/>
      <c r="F13" s="142">
        <v>0</v>
      </c>
      <c r="G13" s="142"/>
      <c r="H13" s="142">
        <v>0</v>
      </c>
      <c r="I13" s="148"/>
      <c r="J13" s="142">
        <v>0</v>
      </c>
      <c r="K13" s="142"/>
      <c r="L13" s="142">
        <v>0</v>
      </c>
      <c r="M13" s="142"/>
      <c r="N13" s="142">
        <f>SUM(D13:L13)</f>
        <v>0</v>
      </c>
      <c r="O13" s="142"/>
      <c r="P13" s="142">
        <v>-255</v>
      </c>
      <c r="Q13" s="142"/>
      <c r="R13" s="135">
        <f>SUM(N13:P13)</f>
        <v>-255</v>
      </c>
    </row>
    <row r="14" spans="1:18" ht="21.75">
      <c r="A14" s="153" t="s">
        <v>102</v>
      </c>
      <c r="B14" s="160">
        <v>20</v>
      </c>
      <c r="C14" s="114"/>
      <c r="D14" s="142">
        <v>56000</v>
      </c>
      <c r="E14" s="130"/>
      <c r="F14" s="142">
        <v>2934516</v>
      </c>
      <c r="G14" s="142"/>
      <c r="H14" s="142">
        <v>0</v>
      </c>
      <c r="I14" s="148"/>
      <c r="J14" s="142">
        <v>0</v>
      </c>
      <c r="K14" s="142"/>
      <c r="L14" s="142">
        <v>0</v>
      </c>
      <c r="M14" s="142"/>
      <c r="N14" s="142">
        <f>SUM(D14:L14)</f>
        <v>2990516</v>
      </c>
      <c r="O14" s="142"/>
      <c r="P14" s="142">
        <v>0</v>
      </c>
      <c r="Q14" s="142"/>
      <c r="R14" s="135">
        <f>SUM(N14:P14)</f>
        <v>2990516</v>
      </c>
    </row>
    <row r="15" spans="1:18" ht="21.75">
      <c r="A15" s="153" t="s">
        <v>103</v>
      </c>
      <c r="B15" s="125"/>
      <c r="C15" s="114"/>
      <c r="D15" s="132">
        <v>0</v>
      </c>
      <c r="E15" s="133"/>
      <c r="F15" s="132">
        <v>0</v>
      </c>
      <c r="G15" s="133"/>
      <c r="H15" s="134">
        <v>0</v>
      </c>
      <c r="I15" s="133"/>
      <c r="J15" s="133">
        <v>171645</v>
      </c>
      <c r="K15" s="133"/>
      <c r="L15" s="133">
        <v>0</v>
      </c>
      <c r="M15" s="133"/>
      <c r="N15" s="142">
        <f>SUM(D15:L15)</f>
        <v>171645</v>
      </c>
      <c r="O15" s="135"/>
      <c r="P15" s="135">
        <v>774</v>
      </c>
      <c r="Q15" s="135"/>
      <c r="R15" s="135">
        <f>SUM(N15:P15)</f>
        <v>172419</v>
      </c>
    </row>
    <row r="16" spans="1:18" ht="21.75">
      <c r="A16" s="153" t="s">
        <v>161</v>
      </c>
      <c r="B16" s="125">
        <v>22</v>
      </c>
      <c r="C16" s="114"/>
      <c r="D16" s="132">
        <v>0</v>
      </c>
      <c r="E16" s="133"/>
      <c r="F16" s="132">
        <v>0</v>
      </c>
      <c r="G16" s="133"/>
      <c r="H16" s="134">
        <v>0</v>
      </c>
      <c r="I16" s="133"/>
      <c r="J16" s="133">
        <v>-37299</v>
      </c>
      <c r="K16" s="133"/>
      <c r="L16" s="133">
        <v>0</v>
      </c>
      <c r="M16" s="133"/>
      <c r="N16" s="142">
        <f>SUM(D16:L16)</f>
        <v>-37299</v>
      </c>
      <c r="O16" s="135"/>
      <c r="P16" s="135">
        <v>0</v>
      </c>
      <c r="Q16" s="135"/>
      <c r="R16" s="135">
        <f>SUM(N16:P16)</f>
        <v>-37299</v>
      </c>
    </row>
    <row r="17" spans="1:18" s="141" customFormat="1" ht="22.5" thickBot="1">
      <c r="A17" s="113" t="s">
        <v>179</v>
      </c>
      <c r="B17" s="136"/>
      <c r="C17" s="137"/>
      <c r="D17" s="138">
        <f>SUM(D12:D16)</f>
        <v>373000</v>
      </c>
      <c r="E17" s="139"/>
      <c r="F17" s="138">
        <f>SUM(F12:F15)</f>
        <v>3680616</v>
      </c>
      <c r="G17" s="140"/>
      <c r="H17" s="138">
        <f>SUM(H12:H15)</f>
        <v>17700</v>
      </c>
      <c r="I17" s="129"/>
      <c r="J17" s="138">
        <f>SUM(J12:J16)</f>
        <v>240067</v>
      </c>
      <c r="K17" s="129"/>
      <c r="L17" s="138">
        <f>SUM(L12:L15)</f>
        <v>-46945</v>
      </c>
      <c r="M17" s="129"/>
      <c r="N17" s="138">
        <f>SUM(N12:N16)</f>
        <v>4264438</v>
      </c>
      <c r="O17" s="129"/>
      <c r="P17" s="138">
        <f>SUM(P12:P15)</f>
        <v>2765</v>
      </c>
      <c r="Q17" s="129"/>
      <c r="R17" s="138">
        <f>SUM(R12:R16)</f>
        <v>4267203</v>
      </c>
    </row>
    <row r="18" spans="1:18" ht="21.75" customHeight="1" thickTop="1">
      <c r="A18" s="113"/>
      <c r="B18" s="136"/>
      <c r="C18" s="137"/>
      <c r="D18" s="142"/>
      <c r="E18" s="133"/>
      <c r="F18" s="142"/>
      <c r="G18" s="143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1.75">
      <c r="A19" s="113" t="s">
        <v>78</v>
      </c>
      <c r="B19" s="122"/>
      <c r="C19" s="114"/>
      <c r="D19" s="129">
        <v>373000</v>
      </c>
      <c r="E19" s="130"/>
      <c r="F19" s="129">
        <v>3680616</v>
      </c>
      <c r="G19" s="129"/>
      <c r="H19" s="129">
        <v>17700</v>
      </c>
      <c r="I19" s="131"/>
      <c r="J19" s="129">
        <v>335174</v>
      </c>
      <c r="K19" s="129"/>
      <c r="L19" s="129">
        <v>-46945</v>
      </c>
      <c r="M19" s="129"/>
      <c r="N19" s="129">
        <f>SUM(D19:L19)</f>
        <v>4359545</v>
      </c>
      <c r="O19" s="129"/>
      <c r="P19" s="129">
        <v>2964</v>
      </c>
      <c r="Q19" s="129"/>
      <c r="R19" s="129">
        <f>SUM(N19:P19)</f>
        <v>4362509</v>
      </c>
    </row>
    <row r="20" spans="1:18" ht="21.75">
      <c r="A20" s="170" t="s">
        <v>136</v>
      </c>
      <c r="B20" s="160">
        <v>21</v>
      </c>
      <c r="C20" s="114"/>
      <c r="D20" s="142">
        <v>0</v>
      </c>
      <c r="E20" s="134"/>
      <c r="F20" s="142">
        <v>0</v>
      </c>
      <c r="G20" s="142"/>
      <c r="H20" s="142">
        <v>19600</v>
      </c>
      <c r="I20" s="148"/>
      <c r="J20" s="142">
        <v>-19600</v>
      </c>
      <c r="K20" s="142"/>
      <c r="L20" s="142">
        <v>0</v>
      </c>
      <c r="M20" s="142"/>
      <c r="N20" s="142">
        <f>SUM(D20:L20)</f>
        <v>0</v>
      </c>
      <c r="O20" s="142"/>
      <c r="P20" s="142">
        <v>0</v>
      </c>
      <c r="Q20" s="142"/>
      <c r="R20" s="135">
        <f>SUM(N20:P20)</f>
        <v>0</v>
      </c>
    </row>
    <row r="21" spans="1:18" ht="21.75">
      <c r="A21" s="153" t="s">
        <v>103</v>
      </c>
      <c r="B21" s="125"/>
      <c r="C21" s="114"/>
      <c r="D21" s="142">
        <v>0</v>
      </c>
      <c r="E21" s="134"/>
      <c r="F21" s="132">
        <v>0</v>
      </c>
      <c r="G21" s="133"/>
      <c r="H21" s="134">
        <v>0</v>
      </c>
      <c r="I21" s="133"/>
      <c r="J21" s="133">
        <v>1241176</v>
      </c>
      <c r="K21" s="133"/>
      <c r="L21" s="133">
        <v>0</v>
      </c>
      <c r="M21" s="133"/>
      <c r="N21" s="142">
        <f>SUM(D21:L21)</f>
        <v>1241176</v>
      </c>
      <c r="O21" s="135"/>
      <c r="P21" s="135">
        <v>832</v>
      </c>
      <c r="Q21" s="135"/>
      <c r="R21" s="142">
        <f>SUM(N21:P21)</f>
        <v>1242008</v>
      </c>
    </row>
    <row r="22" spans="1:18" ht="21.75">
      <c r="A22" s="153" t="s">
        <v>161</v>
      </c>
      <c r="B22" s="125">
        <v>22</v>
      </c>
      <c r="C22" s="114"/>
      <c r="D22" s="142">
        <v>0</v>
      </c>
      <c r="E22" s="134"/>
      <c r="F22" s="132">
        <v>0</v>
      </c>
      <c r="G22" s="133"/>
      <c r="H22" s="134">
        <v>0</v>
      </c>
      <c r="I22" s="133"/>
      <c r="J22" s="133">
        <v>-74600</v>
      </c>
      <c r="K22" s="133"/>
      <c r="L22" s="133">
        <v>0</v>
      </c>
      <c r="M22" s="133"/>
      <c r="N22" s="142">
        <v>-74600</v>
      </c>
      <c r="O22" s="135"/>
      <c r="P22" s="135">
        <v>0</v>
      </c>
      <c r="Q22" s="135"/>
      <c r="R22" s="142">
        <v>-74600</v>
      </c>
    </row>
    <row r="23" spans="1:18" s="141" customFormat="1" ht="23.25" customHeight="1" thickBot="1">
      <c r="A23" s="113" t="s">
        <v>180</v>
      </c>
      <c r="B23" s="136"/>
      <c r="C23" s="137"/>
      <c r="D23" s="138">
        <f>SUM(D19:D22)</f>
        <v>373000</v>
      </c>
      <c r="E23" s="139"/>
      <c r="F23" s="138">
        <f>SUM(F19:F22)</f>
        <v>3680616</v>
      </c>
      <c r="G23" s="140"/>
      <c r="H23" s="138">
        <f>SUM(H19:H22)</f>
        <v>37300</v>
      </c>
      <c r="I23" s="129"/>
      <c r="J23" s="138">
        <f>SUM(J19:J22)</f>
        <v>1482150</v>
      </c>
      <c r="K23" s="129"/>
      <c r="L23" s="138">
        <f>SUM(L19:L22)</f>
        <v>-46945</v>
      </c>
      <c r="M23" s="129"/>
      <c r="N23" s="138">
        <f>SUM(N19:N22)</f>
        <v>5526121</v>
      </c>
      <c r="O23" s="129"/>
      <c r="P23" s="138">
        <f>SUM(P19:P22)</f>
        <v>3796</v>
      </c>
      <c r="Q23" s="129"/>
      <c r="R23" s="138">
        <f>SUM(R19:R22)</f>
        <v>5529917</v>
      </c>
    </row>
    <row r="24" spans="8:13" ht="23.25" customHeight="1" thickTop="1">
      <c r="H24" s="144"/>
      <c r="I24" s="144"/>
      <c r="J24" s="145"/>
      <c r="K24" s="145"/>
      <c r="L24" s="145"/>
      <c r="M24" s="145"/>
    </row>
    <row r="25" ht="23.25" customHeight="1">
      <c r="R25" s="146"/>
    </row>
    <row r="26" spans="4:18" ht="23.25" customHeight="1"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</sheetData>
  <sheetProtection password="F7ED" sheet="1"/>
  <mergeCells count="6">
    <mergeCell ref="D5:R5"/>
    <mergeCell ref="H6:J6"/>
    <mergeCell ref="D11:R11"/>
    <mergeCell ref="L6:M6"/>
    <mergeCell ref="H7:J7"/>
    <mergeCell ref="L7:M7"/>
  </mergeCells>
  <printOptions/>
  <pageMargins left="0.708661417322835" right="0.236220472440945" top="0.669291338582677" bottom="0.354330708661417" header="0.31496062992126" footer="0.31496062992126"/>
  <pageSetup firstPageNumber="8" useFirstPageNumber="1" horizontalDpi="600" verticalDpi="600" orientation="landscape" paperSize="9" scale="8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5"/>
  <sheetViews>
    <sheetView showGridLines="0" zoomScale="90" zoomScaleNormal="90" zoomScaleSheetLayoutView="100" zoomScalePageLayoutView="0" workbookViewId="0" topLeftCell="A4">
      <selection activeCell="D11" sqref="D11"/>
    </sheetView>
  </sheetViews>
  <sheetFormatPr defaultColWidth="9.140625" defaultRowHeight="24.75" customHeight="1"/>
  <cols>
    <col min="1" max="3" width="2.7109375" style="97" customWidth="1"/>
    <col min="4" max="4" width="55.57421875" style="97" customWidth="1"/>
    <col min="5" max="5" width="11.7109375" style="27" customWidth="1"/>
    <col min="6" max="6" width="2.28125" style="97" customWidth="1"/>
    <col min="7" max="7" width="14.8515625" style="97" customWidth="1"/>
    <col min="8" max="8" width="2.28125" style="97" customWidth="1"/>
    <col min="9" max="9" width="14.8515625" style="97" customWidth="1"/>
    <col min="10" max="10" width="2.28125" style="97" customWidth="1"/>
    <col min="11" max="11" width="14.8515625" style="97" customWidth="1"/>
    <col min="12" max="12" width="2.28125" style="97" customWidth="1"/>
    <col min="13" max="13" width="14.8515625" style="97" customWidth="1"/>
    <col min="14" max="14" width="2.28125" style="97" customWidth="1"/>
    <col min="15" max="15" width="14.8515625" style="97" customWidth="1"/>
    <col min="16" max="16" width="1.57421875" style="97" customWidth="1"/>
    <col min="17" max="16384" width="9.140625" style="97" customWidth="1"/>
  </cols>
  <sheetData>
    <row r="1" spans="1:15" s="96" customFormat="1" ht="24.75" customHeight="1">
      <c r="A1" s="7" t="s">
        <v>53</v>
      </c>
      <c r="B1" s="47"/>
      <c r="C1" s="47"/>
      <c r="D1" s="47"/>
      <c r="E1" s="28"/>
      <c r="F1" s="47"/>
      <c r="G1" s="47"/>
      <c r="H1" s="47"/>
      <c r="I1" s="47"/>
      <c r="J1" s="47"/>
      <c r="K1" s="47"/>
      <c r="L1" s="47"/>
      <c r="M1" s="171"/>
      <c r="N1" s="1"/>
      <c r="O1" s="19"/>
    </row>
    <row r="2" spans="1:15" s="96" customFormat="1" ht="24.75" customHeight="1">
      <c r="A2" s="7" t="s">
        <v>2</v>
      </c>
      <c r="B2" s="47"/>
      <c r="C2" s="47"/>
      <c r="D2" s="47"/>
      <c r="E2" s="28"/>
      <c r="F2" s="47"/>
      <c r="G2" s="47"/>
      <c r="H2" s="47"/>
      <c r="I2" s="47"/>
      <c r="J2" s="47"/>
      <c r="K2" s="47"/>
      <c r="L2" s="47"/>
      <c r="M2" s="171"/>
      <c r="N2" s="171"/>
      <c r="O2" s="19"/>
    </row>
    <row r="3" spans="1:15" s="96" customFormat="1" ht="24.75" customHeight="1">
      <c r="A3" s="7" t="s">
        <v>178</v>
      </c>
      <c r="B3" s="43"/>
      <c r="C3" s="43"/>
      <c r="D3" s="43"/>
      <c r="E3" s="172"/>
      <c r="F3" s="43"/>
      <c r="G3" s="43"/>
      <c r="H3" s="43"/>
      <c r="I3" s="43"/>
      <c r="J3" s="43"/>
      <c r="K3" s="43"/>
      <c r="L3" s="43"/>
      <c r="M3" s="1"/>
      <c r="N3" s="1"/>
      <c r="O3" s="1"/>
    </row>
    <row r="4" spans="1:15" s="17" customFormat="1" ht="24.75" customHeight="1">
      <c r="A4" s="47"/>
      <c r="B4" s="47"/>
      <c r="C4" s="47"/>
      <c r="D4" s="47"/>
      <c r="E4" s="29"/>
      <c r="F4" s="151"/>
      <c r="G4" s="29"/>
      <c r="H4" s="151"/>
      <c r="I4" s="198" t="s">
        <v>33</v>
      </c>
      <c r="J4" s="198"/>
      <c r="K4" s="198"/>
      <c r="L4" s="198"/>
      <c r="M4" s="198"/>
      <c r="N4" s="198"/>
      <c r="O4" s="198"/>
    </row>
    <row r="5" spans="1:14" s="17" customFormat="1" ht="24.75" customHeight="1">
      <c r="A5" s="47"/>
      <c r="B5" s="47"/>
      <c r="C5" s="47"/>
      <c r="D5" s="47"/>
      <c r="E5" s="27"/>
      <c r="F5" s="173"/>
      <c r="G5" s="174"/>
      <c r="H5" s="173"/>
      <c r="I5" s="174"/>
      <c r="J5" s="173"/>
      <c r="K5" s="200" t="s">
        <v>66</v>
      </c>
      <c r="L5" s="200"/>
      <c r="M5" s="200"/>
      <c r="N5" s="173"/>
    </row>
    <row r="6" spans="1:15" s="17" customFormat="1" ht="24.75" customHeight="1">
      <c r="A6" s="47"/>
      <c r="B6" s="47"/>
      <c r="C6" s="47"/>
      <c r="D6" s="47"/>
      <c r="E6" s="22"/>
      <c r="F6" s="173"/>
      <c r="G6" s="174" t="s">
        <v>82</v>
      </c>
      <c r="H6" s="173"/>
      <c r="I6" s="174" t="s">
        <v>106</v>
      </c>
      <c r="J6" s="173"/>
      <c r="K6" s="174" t="s">
        <v>127</v>
      </c>
      <c r="L6" s="173"/>
      <c r="N6" s="173"/>
      <c r="O6" s="175" t="s">
        <v>29</v>
      </c>
    </row>
    <row r="7" spans="1:15" s="17" customFormat="1" ht="24.75" customHeight="1">
      <c r="A7" s="47"/>
      <c r="B7" s="47"/>
      <c r="C7" s="47"/>
      <c r="D7" s="47"/>
      <c r="E7" s="22" t="s">
        <v>16</v>
      </c>
      <c r="F7" s="173"/>
      <c r="G7" s="173" t="s">
        <v>27</v>
      </c>
      <c r="H7" s="173"/>
      <c r="I7" s="174" t="s">
        <v>105</v>
      </c>
      <c r="J7" s="173"/>
      <c r="K7" s="174" t="s">
        <v>107</v>
      </c>
      <c r="L7" s="173"/>
      <c r="M7" s="174" t="s">
        <v>88</v>
      </c>
      <c r="N7" s="173"/>
      <c r="O7" s="173" t="s">
        <v>30</v>
      </c>
    </row>
    <row r="8" spans="1:15" s="17" customFormat="1" ht="24.75" customHeight="1">
      <c r="A8" s="47"/>
      <c r="B8" s="47"/>
      <c r="C8" s="47"/>
      <c r="D8" s="47"/>
      <c r="E8" s="30"/>
      <c r="F8" s="151"/>
      <c r="G8" s="30"/>
      <c r="H8" s="151"/>
      <c r="I8" s="199" t="s">
        <v>32</v>
      </c>
      <c r="J8" s="199"/>
      <c r="K8" s="199"/>
      <c r="L8" s="199"/>
      <c r="M8" s="199"/>
      <c r="N8" s="199"/>
      <c r="O8" s="199"/>
    </row>
    <row r="9" spans="1:15" ht="24.75" customHeight="1">
      <c r="A9" s="47" t="s">
        <v>51</v>
      </c>
      <c r="G9" s="99">
        <v>317000</v>
      </c>
      <c r="H9" s="96"/>
      <c r="I9" s="99">
        <v>746100</v>
      </c>
      <c r="J9" s="100"/>
      <c r="K9" s="100">
        <v>17700</v>
      </c>
      <c r="L9" s="100"/>
      <c r="M9" s="99">
        <v>107869</v>
      </c>
      <c r="N9" s="96"/>
      <c r="O9" s="99">
        <f>SUM(G9:M9)</f>
        <v>1188669</v>
      </c>
    </row>
    <row r="10" spans="1:15" ht="24.75" customHeight="1">
      <c r="A10" s="153" t="s">
        <v>102</v>
      </c>
      <c r="E10" s="22">
        <v>20</v>
      </c>
      <c r="G10" s="98">
        <v>56000</v>
      </c>
      <c r="I10" s="98">
        <v>2934516</v>
      </c>
      <c r="J10" s="98"/>
      <c r="K10" s="98">
        <v>0</v>
      </c>
      <c r="L10" s="98"/>
      <c r="M10" s="98">
        <v>0</v>
      </c>
      <c r="O10" s="101">
        <f>SUM(G10:M10)</f>
        <v>2990516</v>
      </c>
    </row>
    <row r="11" spans="1:15" ht="24.75" customHeight="1">
      <c r="A11" s="34" t="s">
        <v>103</v>
      </c>
      <c r="G11" s="98">
        <v>0</v>
      </c>
      <c r="I11" s="98">
        <v>0</v>
      </c>
      <c r="J11" s="98"/>
      <c r="K11" s="98">
        <v>0</v>
      </c>
      <c r="L11" s="98"/>
      <c r="M11" s="98">
        <v>126699</v>
      </c>
      <c r="O11" s="101">
        <f>SUM(G11:M11)</f>
        <v>126699</v>
      </c>
    </row>
    <row r="12" spans="1:15" ht="24.75" customHeight="1">
      <c r="A12" s="153" t="s">
        <v>161</v>
      </c>
      <c r="E12" s="125">
        <v>22</v>
      </c>
      <c r="G12" s="98">
        <v>0</v>
      </c>
      <c r="I12" s="98">
        <v>0</v>
      </c>
      <c r="J12" s="98"/>
      <c r="K12" s="98">
        <v>0</v>
      </c>
      <c r="L12" s="98"/>
      <c r="M12" s="98">
        <v>-37299</v>
      </c>
      <c r="O12" s="101">
        <f>SUM(G12:M12)</f>
        <v>-37299</v>
      </c>
    </row>
    <row r="13" spans="1:15" ht="24.75" customHeight="1" thickBot="1">
      <c r="A13" s="47" t="s">
        <v>179</v>
      </c>
      <c r="G13" s="102">
        <f>SUM(G9:G11)</f>
        <v>373000</v>
      </c>
      <c r="I13" s="102">
        <f>SUM(I9:I11)</f>
        <v>3680616</v>
      </c>
      <c r="J13" s="17"/>
      <c r="K13" s="102">
        <f>SUM(K9:K11)</f>
        <v>17700</v>
      </c>
      <c r="L13" s="17"/>
      <c r="M13" s="102">
        <f>SUM(M9:M12)</f>
        <v>197269</v>
      </c>
      <c r="N13" s="17"/>
      <c r="O13" s="102">
        <f>SUM(O9:O12)</f>
        <v>4268585</v>
      </c>
    </row>
    <row r="14" spans="1:15" s="17" customFormat="1" ht="19.5" customHeight="1" thickTop="1">
      <c r="A14" s="3"/>
      <c r="E14" s="31"/>
      <c r="F14" s="99"/>
      <c r="G14" s="99"/>
      <c r="H14" s="99"/>
      <c r="I14" s="99"/>
      <c r="J14" s="100"/>
      <c r="K14" s="99"/>
      <c r="L14" s="100"/>
      <c r="M14" s="99"/>
      <c r="N14" s="100"/>
      <c r="O14" s="99"/>
    </row>
    <row r="15" spans="1:15" ht="24.75" customHeight="1">
      <c r="A15" s="17" t="s">
        <v>78</v>
      </c>
      <c r="B15" s="96"/>
      <c r="C15" s="96"/>
      <c r="D15" s="96"/>
      <c r="F15" s="98"/>
      <c r="G15" s="99">
        <v>373000</v>
      </c>
      <c r="H15" s="98"/>
      <c r="I15" s="99">
        <v>3680616</v>
      </c>
      <c r="J15" s="100"/>
      <c r="K15" s="100">
        <v>17700</v>
      </c>
      <c r="L15" s="100"/>
      <c r="M15" s="99">
        <v>273599</v>
      </c>
      <c r="N15" s="100"/>
      <c r="O15" s="99">
        <f>SUM(G15:M15)</f>
        <v>4344915</v>
      </c>
    </row>
    <row r="16" spans="1:15" ht="24.75" customHeight="1">
      <c r="A16" s="170" t="s">
        <v>136</v>
      </c>
      <c r="C16" s="96"/>
      <c r="D16" s="96"/>
      <c r="E16" s="22">
        <v>21</v>
      </c>
      <c r="F16" s="98"/>
      <c r="G16" s="98">
        <v>0</v>
      </c>
      <c r="H16" s="96"/>
      <c r="I16" s="98">
        <v>0</v>
      </c>
      <c r="J16" s="100"/>
      <c r="K16" s="176">
        <v>19600</v>
      </c>
      <c r="L16" s="176"/>
      <c r="M16" s="177">
        <v>-19600</v>
      </c>
      <c r="N16" s="100"/>
      <c r="O16" s="177">
        <f>SUM(G16:M16)</f>
        <v>0</v>
      </c>
    </row>
    <row r="17" spans="1:15" ht="24.75" customHeight="1">
      <c r="A17" s="34" t="s">
        <v>103</v>
      </c>
      <c r="G17" s="98">
        <v>0</v>
      </c>
      <c r="H17" s="96"/>
      <c r="I17" s="98">
        <v>0</v>
      </c>
      <c r="J17" s="98"/>
      <c r="K17" s="98">
        <v>0</v>
      </c>
      <c r="L17" s="98"/>
      <c r="M17" s="98">
        <v>954588</v>
      </c>
      <c r="N17" s="96"/>
      <c r="O17" s="177">
        <f>SUM(G17:M17)</f>
        <v>954588</v>
      </c>
    </row>
    <row r="18" spans="1:15" ht="24.75" customHeight="1">
      <c r="A18" s="153" t="s">
        <v>161</v>
      </c>
      <c r="E18" s="22">
        <v>22</v>
      </c>
      <c r="G18" s="98">
        <v>0</v>
      </c>
      <c r="H18" s="96"/>
      <c r="I18" s="98">
        <v>0</v>
      </c>
      <c r="J18" s="98"/>
      <c r="K18" s="98">
        <v>0</v>
      </c>
      <c r="L18" s="98"/>
      <c r="M18" s="98">
        <v>-74600</v>
      </c>
      <c r="N18" s="96"/>
      <c r="O18" s="177">
        <f>SUM(G18:M18)</f>
        <v>-74600</v>
      </c>
    </row>
    <row r="19" spans="1:15" ht="24.75" customHeight="1" thickBot="1">
      <c r="A19" s="47" t="s">
        <v>180</v>
      </c>
      <c r="G19" s="102">
        <f>SUM(G15:G18)</f>
        <v>373000</v>
      </c>
      <c r="I19" s="102">
        <f>SUM(I15:I18)</f>
        <v>3680616</v>
      </c>
      <c r="J19" s="17"/>
      <c r="K19" s="102">
        <f>SUM(K15:K18)</f>
        <v>37300</v>
      </c>
      <c r="L19" s="17"/>
      <c r="M19" s="102">
        <f>SUM(M15:M18)</f>
        <v>1133987</v>
      </c>
      <c r="N19" s="17"/>
      <c r="O19" s="102">
        <f>SUM(O15:O18)</f>
        <v>5224903</v>
      </c>
    </row>
    <row r="20" ht="24.75" customHeight="1" thickTop="1"/>
    <row r="28" ht="7.5" customHeight="1"/>
    <row r="29" ht="21.75"/>
    <row r="30" ht="21.75"/>
    <row r="31" ht="21.75"/>
    <row r="32" ht="21.75"/>
    <row r="33" ht="21.75"/>
    <row r="34" ht="21.75"/>
    <row r="35" ht="21.75"/>
    <row r="36" spans="6:10" ht="21.75">
      <c r="F36" s="178"/>
      <c r="G36" s="178"/>
      <c r="H36" s="178"/>
      <c r="I36" s="178"/>
      <c r="J36" s="178"/>
    </row>
    <row r="37" ht="21.75"/>
    <row r="38" spans="6:14" ht="21.75">
      <c r="F38" s="178"/>
      <c r="G38" s="178"/>
      <c r="H38" s="178"/>
      <c r="I38" s="178"/>
      <c r="J38" s="178"/>
      <c r="K38" s="178"/>
      <c r="L38" s="178"/>
      <c r="N38" s="178"/>
    </row>
    <row r="39" ht="21.75"/>
    <row r="40" ht="21.75"/>
    <row r="41" ht="21.75"/>
    <row r="42" ht="21.75"/>
    <row r="43" ht="21.75"/>
    <row r="44" ht="21.75"/>
    <row r="45" ht="22.5">
      <c r="A45" s="42"/>
    </row>
    <row r="46" spans="1:12" ht="22.5">
      <c r="A46" s="42"/>
      <c r="L46" s="64"/>
    </row>
    <row r="47" ht="21.75"/>
    <row r="48" ht="21.75"/>
    <row r="49" ht="21.75"/>
    <row r="50" ht="21.75">
      <c r="A50" s="64"/>
    </row>
    <row r="51" ht="21.75">
      <c r="A51" s="64"/>
    </row>
    <row r="52" ht="21.75">
      <c r="A52" s="64"/>
    </row>
    <row r="53" ht="21.75"/>
    <row r="54" ht="21.75"/>
    <row r="55" spans="12:14" ht="21.75">
      <c r="L55" s="179"/>
      <c r="N55" s="179"/>
    </row>
    <row r="56" ht="21.75"/>
    <row r="57" ht="21.75"/>
    <row r="58" ht="21.75"/>
  </sheetData>
  <sheetProtection password="F7ED" sheet="1"/>
  <mergeCells count="3">
    <mergeCell ref="I4:O4"/>
    <mergeCell ref="I8:O8"/>
    <mergeCell ref="K5:M5"/>
  </mergeCells>
  <printOptions/>
  <pageMargins left="0.984251968503937" right="0.511811023622047" top="0.47244094488189" bottom="0.393700787401575" header="0.511811023622047" footer="0.393700787401575"/>
  <pageSetup firstPageNumber="9" useFirstPageNumber="1" horizontalDpi="600" verticalDpi="600" orientation="landscape" paperSize="9" scale="90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83"/>
  <sheetViews>
    <sheetView showGridLines="0" tabSelected="1" view="pageBreakPreview" zoomScaleNormal="80" zoomScaleSheetLayoutView="100" zoomScalePageLayoutView="0" workbookViewId="0" topLeftCell="A1">
      <selection activeCell="D11" sqref="D11"/>
    </sheetView>
  </sheetViews>
  <sheetFormatPr defaultColWidth="10.8515625" defaultRowHeight="24" customHeight="1"/>
  <cols>
    <col min="1" max="3" width="1.8515625" style="36" customWidth="1"/>
    <col min="4" max="4" width="36.7109375" style="36" customWidth="1"/>
    <col min="5" max="5" width="10.28125" style="36" customWidth="1"/>
    <col min="6" max="6" width="13.57421875" style="8" customWidth="1"/>
    <col min="7" max="7" width="1.8515625" style="36" customWidth="1"/>
    <col min="8" max="8" width="14.57421875" style="36" customWidth="1"/>
    <col min="9" max="9" width="2.00390625" style="36" customWidth="1"/>
    <col min="10" max="10" width="13.140625" style="36" customWidth="1"/>
    <col min="11" max="11" width="1.57421875" style="36" customWidth="1"/>
    <col min="12" max="12" width="12.8515625" style="36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53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19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1:12" s="2" customFormat="1" ht="24" customHeight="1">
      <c r="A3" s="7" t="s">
        <v>178</v>
      </c>
      <c r="B3" s="7"/>
      <c r="C3" s="7"/>
      <c r="D3" s="7"/>
      <c r="E3" s="7"/>
      <c r="F3" s="26"/>
      <c r="G3" s="7"/>
      <c r="H3" s="7"/>
      <c r="I3" s="7"/>
      <c r="J3" s="7"/>
      <c r="K3" s="7"/>
      <c r="L3" s="7"/>
    </row>
    <row r="4" spans="6:8" ht="12" customHeight="1">
      <c r="F4" s="22"/>
      <c r="G4" s="48"/>
      <c r="H4" s="48"/>
    </row>
    <row r="5" spans="6:12" ht="21.75">
      <c r="F5" s="189" t="s">
        <v>28</v>
      </c>
      <c r="G5" s="189"/>
      <c r="H5" s="189"/>
      <c r="I5" s="47"/>
      <c r="J5" s="20" t="s">
        <v>33</v>
      </c>
      <c r="K5" s="49"/>
      <c r="L5" s="49"/>
    </row>
    <row r="6" spans="5:12" ht="19.5" customHeight="1">
      <c r="E6" s="22" t="s">
        <v>16</v>
      </c>
      <c r="F6" s="103">
        <v>2557</v>
      </c>
      <c r="G6" s="48"/>
      <c r="H6" s="50">
        <v>2556</v>
      </c>
      <c r="J6" s="50">
        <v>2557</v>
      </c>
      <c r="K6" s="48"/>
      <c r="L6" s="50">
        <v>2556</v>
      </c>
    </row>
    <row r="7" spans="6:12" ht="19.5" customHeight="1">
      <c r="F7" s="190" t="s">
        <v>32</v>
      </c>
      <c r="G7" s="190"/>
      <c r="H7" s="190"/>
      <c r="I7" s="190"/>
      <c r="J7" s="190"/>
      <c r="K7" s="190"/>
      <c r="L7" s="190"/>
    </row>
    <row r="8" spans="1:12" ht="21.75">
      <c r="A8" s="29" t="s">
        <v>20</v>
      </c>
      <c r="J8" s="38"/>
      <c r="K8" s="38"/>
      <c r="L8" s="38"/>
    </row>
    <row r="9" spans="1:12" ht="21.75">
      <c r="A9" s="35" t="s">
        <v>108</v>
      </c>
      <c r="F9" s="87">
        <v>1242008</v>
      </c>
      <c r="H9" s="87">
        <v>172419</v>
      </c>
      <c r="J9" s="38">
        <v>954588</v>
      </c>
      <c r="K9" s="38"/>
      <c r="L9" s="38">
        <v>126699</v>
      </c>
    </row>
    <row r="10" spans="6:8" s="47" customFormat="1" ht="7.5" customHeight="1">
      <c r="F10" s="60"/>
      <c r="G10" s="58"/>
      <c r="H10" s="60"/>
    </row>
    <row r="11" spans="1:12" ht="21.75">
      <c r="A11" s="8" t="s">
        <v>24</v>
      </c>
      <c r="H11" s="8"/>
      <c r="J11" s="38"/>
      <c r="K11" s="38"/>
      <c r="L11" s="38"/>
    </row>
    <row r="12" spans="1:12" ht="21.75">
      <c r="A12" s="51" t="s">
        <v>50</v>
      </c>
      <c r="F12" s="87">
        <v>299477</v>
      </c>
      <c r="H12" s="87">
        <v>87193</v>
      </c>
      <c r="J12" s="87">
        <v>69090</v>
      </c>
      <c r="K12" s="38"/>
      <c r="L12" s="38">
        <v>61548</v>
      </c>
    </row>
    <row r="13" spans="1:12" ht="21.75">
      <c r="A13" s="51" t="s">
        <v>149</v>
      </c>
      <c r="F13" s="87">
        <v>6263</v>
      </c>
      <c r="H13" s="87">
        <v>445</v>
      </c>
      <c r="J13" s="68">
        <v>0</v>
      </c>
      <c r="K13" s="38"/>
      <c r="L13" s="68">
        <v>0</v>
      </c>
    </row>
    <row r="14" spans="1:12" ht="21.75">
      <c r="A14" s="51" t="s">
        <v>150</v>
      </c>
      <c r="F14" s="87">
        <v>1444</v>
      </c>
      <c r="H14" s="87">
        <v>1273</v>
      </c>
      <c r="I14" s="88"/>
      <c r="J14" s="87">
        <v>0</v>
      </c>
      <c r="K14" s="38"/>
      <c r="L14" s="87">
        <v>0</v>
      </c>
    </row>
    <row r="15" spans="1:12" ht="21.75">
      <c r="A15" s="51" t="s">
        <v>110</v>
      </c>
      <c r="F15" s="87">
        <v>-7882</v>
      </c>
      <c r="H15" s="87">
        <v>0</v>
      </c>
      <c r="I15" s="88"/>
      <c r="J15" s="87">
        <v>-20911</v>
      </c>
      <c r="K15" s="38"/>
      <c r="L15" s="87">
        <v>0</v>
      </c>
    </row>
    <row r="16" spans="1:12" ht="21.75">
      <c r="A16" s="51" t="s">
        <v>167</v>
      </c>
      <c r="F16" s="87">
        <v>0</v>
      </c>
      <c r="H16" s="87">
        <v>0</v>
      </c>
      <c r="I16" s="88"/>
      <c r="J16" s="87">
        <v>-805300</v>
      </c>
      <c r="K16" s="38"/>
      <c r="L16" s="87">
        <v>0</v>
      </c>
    </row>
    <row r="17" spans="1:12" ht="21.75">
      <c r="A17" s="51" t="s">
        <v>111</v>
      </c>
      <c r="F17" s="87">
        <v>229280</v>
      </c>
      <c r="H17" s="87">
        <v>41348</v>
      </c>
      <c r="J17" s="38">
        <v>20259</v>
      </c>
      <c r="K17" s="38"/>
      <c r="L17" s="38">
        <v>16225</v>
      </c>
    </row>
    <row r="18" spans="1:12" ht="21.75">
      <c r="A18" s="51" t="s">
        <v>109</v>
      </c>
      <c r="F18" s="87">
        <v>1052</v>
      </c>
      <c r="H18" s="87">
        <v>164</v>
      </c>
      <c r="J18" s="87">
        <v>435</v>
      </c>
      <c r="K18" s="38"/>
      <c r="L18" s="87">
        <v>151</v>
      </c>
    </row>
    <row r="19" spans="1:12" ht="21.75">
      <c r="A19" s="51" t="s">
        <v>166</v>
      </c>
      <c r="F19" s="87">
        <v>-16</v>
      </c>
      <c r="H19" s="87">
        <v>-1</v>
      </c>
      <c r="J19" s="87">
        <v>-16</v>
      </c>
      <c r="K19" s="38"/>
      <c r="L19" s="87">
        <v>0</v>
      </c>
    </row>
    <row r="20" spans="1:12" ht="21.75">
      <c r="A20" s="105" t="s">
        <v>182</v>
      </c>
      <c r="F20" s="87">
        <v>0</v>
      </c>
      <c r="H20" s="87">
        <v>0</v>
      </c>
      <c r="J20" s="87">
        <v>0</v>
      </c>
      <c r="K20" s="38"/>
      <c r="L20" s="87">
        <v>-856</v>
      </c>
    </row>
    <row r="21" spans="1:12" ht="21.75">
      <c r="A21" s="51" t="s">
        <v>91</v>
      </c>
      <c r="F21" s="87">
        <v>572</v>
      </c>
      <c r="H21" s="87">
        <v>2408</v>
      </c>
      <c r="J21" s="87">
        <v>572</v>
      </c>
      <c r="K21" s="38"/>
      <c r="L21" s="87">
        <v>1919</v>
      </c>
    </row>
    <row r="22" spans="1:12" ht="21.75">
      <c r="A22" s="51" t="s">
        <v>135</v>
      </c>
      <c r="F22" s="87">
        <v>-3462</v>
      </c>
      <c r="H22" s="87">
        <v>0</v>
      </c>
      <c r="J22" s="87">
        <v>0</v>
      </c>
      <c r="K22" s="38"/>
      <c r="L22" s="87">
        <v>0</v>
      </c>
    </row>
    <row r="23" spans="1:12" ht="21.75">
      <c r="A23" s="51" t="s">
        <v>156</v>
      </c>
      <c r="F23" s="87">
        <v>0</v>
      </c>
      <c r="H23" s="87">
        <v>0</v>
      </c>
      <c r="I23" s="88"/>
      <c r="J23" s="87">
        <v>-5138</v>
      </c>
      <c r="K23" s="38"/>
      <c r="L23" s="87">
        <v>0</v>
      </c>
    </row>
    <row r="24" spans="1:12" ht="24" customHeight="1">
      <c r="A24" s="51" t="s">
        <v>185</v>
      </c>
      <c r="F24" s="87">
        <v>14518</v>
      </c>
      <c r="H24" s="154">
        <v>11322</v>
      </c>
      <c r="J24" s="154">
        <v>2611</v>
      </c>
      <c r="L24" s="154">
        <v>0</v>
      </c>
    </row>
    <row r="25" spans="6:12" ht="21.75">
      <c r="F25" s="180">
        <f>SUM(F9:F24)</f>
        <v>1783254</v>
      </c>
      <c r="H25" s="89">
        <f>SUM(H9:H24)</f>
        <v>316571</v>
      </c>
      <c r="J25" s="89">
        <f>SUM(J9:J24)</f>
        <v>216190</v>
      </c>
      <c r="K25" s="38"/>
      <c r="L25" s="89">
        <f>SUM(L9:L24)</f>
        <v>205686</v>
      </c>
    </row>
    <row r="26" spans="1:12" ht="21.75">
      <c r="A26" s="54" t="s">
        <v>43</v>
      </c>
      <c r="B26" s="3"/>
      <c r="F26" s="89"/>
      <c r="H26" s="89"/>
      <c r="J26" s="89"/>
      <c r="K26" s="38"/>
      <c r="L26" s="89"/>
    </row>
    <row r="27" spans="1:12" ht="21.75">
      <c r="A27" s="105" t="s">
        <v>54</v>
      </c>
      <c r="B27" s="3"/>
      <c r="F27" s="89">
        <v>-162439</v>
      </c>
      <c r="H27" s="89">
        <v>-78553</v>
      </c>
      <c r="J27" s="89">
        <v>185330</v>
      </c>
      <c r="K27" s="38"/>
      <c r="L27" s="89">
        <v>-82394</v>
      </c>
    </row>
    <row r="28" spans="1:12" ht="21.75">
      <c r="A28" s="105" t="s">
        <v>26</v>
      </c>
      <c r="B28" s="3"/>
      <c r="F28" s="89">
        <v>32302</v>
      </c>
      <c r="H28" s="89">
        <v>-1012</v>
      </c>
      <c r="J28" s="89">
        <v>30542</v>
      </c>
      <c r="K28" s="38"/>
      <c r="L28" s="89">
        <v>-1012</v>
      </c>
    </row>
    <row r="29" spans="1:12" ht="21.75">
      <c r="A29" s="105" t="s">
        <v>4</v>
      </c>
      <c r="B29" s="3"/>
      <c r="F29" s="89">
        <v>-37721</v>
      </c>
      <c r="H29" s="89">
        <v>-54023</v>
      </c>
      <c r="J29" s="89">
        <v>288</v>
      </c>
      <c r="K29" s="38"/>
      <c r="L29" s="89">
        <v>-1337</v>
      </c>
    </row>
    <row r="30" spans="1:12" ht="21.75">
      <c r="A30" s="51" t="s">
        <v>25</v>
      </c>
      <c r="B30" s="55"/>
      <c r="F30" s="89">
        <v>-194</v>
      </c>
      <c r="H30" s="89">
        <v>9035</v>
      </c>
      <c r="J30" s="89">
        <v>-70</v>
      </c>
      <c r="K30" s="38"/>
      <c r="L30" s="89">
        <v>10887</v>
      </c>
    </row>
    <row r="31" spans="1:12" ht="21.75">
      <c r="A31" s="51" t="s">
        <v>61</v>
      </c>
      <c r="B31" s="55"/>
      <c r="F31" s="89">
        <v>11208</v>
      </c>
      <c r="H31" s="89">
        <v>4403</v>
      </c>
      <c r="J31" s="89">
        <v>-36477</v>
      </c>
      <c r="K31" s="38"/>
      <c r="L31" s="89">
        <v>1764</v>
      </c>
    </row>
    <row r="32" spans="1:12" ht="21.75">
      <c r="A32" s="51" t="s">
        <v>158</v>
      </c>
      <c r="B32" s="55"/>
      <c r="F32" s="89">
        <v>-21768</v>
      </c>
      <c r="H32" s="89">
        <v>-96</v>
      </c>
      <c r="J32" s="89">
        <v>3430</v>
      </c>
      <c r="K32" s="38"/>
      <c r="L32" s="89">
        <v>-96</v>
      </c>
    </row>
    <row r="33" spans="1:12" ht="21.75">
      <c r="A33" s="51" t="s">
        <v>64</v>
      </c>
      <c r="B33" s="55"/>
      <c r="F33" s="38">
        <v>25390</v>
      </c>
      <c r="H33" s="38">
        <v>90657</v>
      </c>
      <c r="J33" s="38">
        <v>-6804</v>
      </c>
      <c r="K33" s="38"/>
      <c r="L33" s="38">
        <v>15243</v>
      </c>
    </row>
    <row r="34" spans="1:12" ht="21.75">
      <c r="A34" s="51" t="s">
        <v>171</v>
      </c>
      <c r="B34" s="55"/>
      <c r="F34" s="180">
        <f>SUM(F27:F33)+F25</f>
        <v>1630032</v>
      </c>
      <c r="H34" s="180">
        <f>SUM(H27:H33)+H25</f>
        <v>286982</v>
      </c>
      <c r="J34" s="180">
        <f>SUM(J27:J33)+J25</f>
        <v>392429</v>
      </c>
      <c r="K34" s="38"/>
      <c r="L34" s="180">
        <f>SUM(L27:L33)+L25</f>
        <v>148741</v>
      </c>
    </row>
    <row r="35" spans="1:12" ht="21.75">
      <c r="A35" s="51" t="s">
        <v>170</v>
      </c>
      <c r="B35" s="55"/>
      <c r="F35" s="89">
        <v>-30193</v>
      </c>
      <c r="H35" s="38">
        <v>-22189</v>
      </c>
      <c r="J35" s="89">
        <v>-4147</v>
      </c>
      <c r="K35" s="38"/>
      <c r="L35" s="38">
        <v>-13715</v>
      </c>
    </row>
    <row r="36" spans="1:12" ht="21.75">
      <c r="A36" s="57" t="s">
        <v>172</v>
      </c>
      <c r="B36" s="3"/>
      <c r="C36" s="3"/>
      <c r="D36" s="3"/>
      <c r="E36" s="3"/>
      <c r="F36" s="90">
        <f>SUM(F34:F35)</f>
        <v>1599839</v>
      </c>
      <c r="G36" s="3"/>
      <c r="H36" s="90">
        <f>SUM(H34:H35)</f>
        <v>264793</v>
      </c>
      <c r="I36" s="3"/>
      <c r="J36" s="90">
        <f>SUM(J34:J35)</f>
        <v>388282</v>
      </c>
      <c r="K36" s="3"/>
      <c r="L36" s="90">
        <f>SUM(L34:L35)</f>
        <v>135026</v>
      </c>
    </row>
    <row r="37" spans="1:12" ht="12" customHeight="1">
      <c r="A37" s="57"/>
      <c r="B37" s="3"/>
      <c r="C37" s="3"/>
      <c r="D37" s="3"/>
      <c r="E37" s="3"/>
      <c r="F37" s="182"/>
      <c r="G37" s="3"/>
      <c r="H37" s="182"/>
      <c r="I37" s="3"/>
      <c r="J37" s="182"/>
      <c r="K37" s="3"/>
      <c r="L37" s="182"/>
    </row>
    <row r="38" spans="1:14" s="8" customFormat="1" ht="21.75">
      <c r="A38" s="62" t="s">
        <v>21</v>
      </c>
      <c r="F38" s="91"/>
      <c r="H38" s="91"/>
      <c r="J38" s="91"/>
      <c r="K38" s="63"/>
      <c r="L38" s="63"/>
      <c r="N38" s="63"/>
    </row>
    <row r="39" spans="1:14" s="8" customFormat="1" ht="21.75">
      <c r="A39" s="55" t="s">
        <v>113</v>
      </c>
      <c r="F39" s="87">
        <v>8739</v>
      </c>
      <c r="G39" s="36"/>
      <c r="H39" s="87">
        <v>0</v>
      </c>
      <c r="I39" s="36"/>
      <c r="J39" s="87">
        <v>29337</v>
      </c>
      <c r="K39" s="38"/>
      <c r="L39" s="87">
        <v>0</v>
      </c>
      <c r="N39" s="63"/>
    </row>
    <row r="40" spans="1:14" s="8" customFormat="1" ht="21.75">
      <c r="A40" s="55" t="s">
        <v>173</v>
      </c>
      <c r="F40" s="87">
        <v>0</v>
      </c>
      <c r="G40" s="36"/>
      <c r="H40" s="87">
        <v>0</v>
      </c>
      <c r="I40" s="36"/>
      <c r="J40" s="87">
        <v>805300</v>
      </c>
      <c r="K40" s="38"/>
      <c r="L40" s="87">
        <v>0</v>
      </c>
      <c r="N40" s="63"/>
    </row>
    <row r="41" spans="1:14" s="8" customFormat="1" ht="21.75">
      <c r="A41" s="55" t="s">
        <v>57</v>
      </c>
      <c r="F41" s="87">
        <v>620455</v>
      </c>
      <c r="H41" s="87">
        <v>-793822</v>
      </c>
      <c r="J41" s="89">
        <v>4336</v>
      </c>
      <c r="K41" s="89"/>
      <c r="L41" s="89">
        <v>-1554</v>
      </c>
      <c r="N41" s="63"/>
    </row>
    <row r="42" spans="1:14" s="8" customFormat="1" ht="21.75">
      <c r="A42" s="55" t="s">
        <v>162</v>
      </c>
      <c r="F42" s="87">
        <v>0</v>
      </c>
      <c r="H42" s="87">
        <v>-50000</v>
      </c>
      <c r="J42" s="89">
        <v>0</v>
      </c>
      <c r="K42" s="89"/>
      <c r="L42" s="89">
        <v>-50000</v>
      </c>
      <c r="N42" s="63"/>
    </row>
    <row r="43" spans="1:12" s="2" customFormat="1" ht="24" customHeight="1">
      <c r="A43" s="7" t="s">
        <v>53</v>
      </c>
      <c r="B43" s="7"/>
      <c r="C43" s="7"/>
      <c r="D43" s="7"/>
      <c r="E43" s="7"/>
      <c r="F43" s="26"/>
      <c r="G43" s="7"/>
      <c r="H43" s="7"/>
      <c r="I43" s="7"/>
      <c r="J43" s="7"/>
      <c r="K43" s="7"/>
      <c r="L43" s="19"/>
    </row>
    <row r="44" spans="1:12" s="2" customFormat="1" ht="24" customHeight="1">
      <c r="A44" s="7" t="s">
        <v>19</v>
      </c>
      <c r="B44" s="7"/>
      <c r="C44" s="7"/>
      <c r="D44" s="7"/>
      <c r="E44" s="7"/>
      <c r="F44" s="26"/>
      <c r="G44" s="7"/>
      <c r="H44" s="7"/>
      <c r="I44" s="7"/>
      <c r="J44" s="7"/>
      <c r="K44" s="7"/>
      <c r="L44" s="19"/>
    </row>
    <row r="45" spans="1:12" s="2" customFormat="1" ht="24" customHeight="1">
      <c r="A45" s="7" t="s">
        <v>178</v>
      </c>
      <c r="B45" s="7"/>
      <c r="C45" s="7"/>
      <c r="D45" s="7"/>
      <c r="E45" s="7"/>
      <c r="F45" s="26"/>
      <c r="G45" s="7"/>
      <c r="H45" s="7"/>
      <c r="I45" s="7"/>
      <c r="J45" s="7"/>
      <c r="K45" s="7"/>
      <c r="L45" s="7"/>
    </row>
    <row r="46" spans="6:8" ht="9" customHeight="1">
      <c r="F46" s="22"/>
      <c r="G46" s="48"/>
      <c r="H46" s="48"/>
    </row>
    <row r="47" spans="6:12" ht="21.75">
      <c r="F47" s="189" t="s">
        <v>28</v>
      </c>
      <c r="G47" s="189"/>
      <c r="H47" s="189"/>
      <c r="I47" s="47"/>
      <c r="J47" s="20" t="s">
        <v>33</v>
      </c>
      <c r="K47" s="49"/>
      <c r="L47" s="49"/>
    </row>
    <row r="48" spans="5:12" ht="20.25" customHeight="1">
      <c r="E48" s="22" t="s">
        <v>16</v>
      </c>
      <c r="F48" s="103">
        <v>2557</v>
      </c>
      <c r="G48" s="48"/>
      <c r="H48" s="50">
        <v>2556</v>
      </c>
      <c r="J48" s="50">
        <v>2557</v>
      </c>
      <c r="K48" s="48"/>
      <c r="L48" s="50">
        <v>2556</v>
      </c>
    </row>
    <row r="49" spans="6:12" ht="20.25" customHeight="1">
      <c r="F49" s="190" t="s">
        <v>32</v>
      </c>
      <c r="G49" s="190"/>
      <c r="H49" s="190"/>
      <c r="I49" s="190"/>
      <c r="J49" s="190"/>
      <c r="K49" s="190"/>
      <c r="L49" s="190"/>
    </row>
    <row r="50" spans="1:14" s="8" customFormat="1" ht="21.75">
      <c r="A50" s="149" t="s">
        <v>183</v>
      </c>
      <c r="F50" s="87">
        <v>0</v>
      </c>
      <c r="H50" s="87">
        <v>50000</v>
      </c>
      <c r="J50" s="89">
        <v>0</v>
      </c>
      <c r="K50" s="89"/>
      <c r="L50" s="89">
        <v>50000</v>
      </c>
      <c r="N50" s="63"/>
    </row>
    <row r="51" spans="1:14" s="8" customFormat="1" ht="21.75">
      <c r="A51" s="55" t="s">
        <v>163</v>
      </c>
      <c r="F51" s="87">
        <v>-350</v>
      </c>
      <c r="H51" s="39">
        <v>-20550</v>
      </c>
      <c r="J51" s="89">
        <v>-48350</v>
      </c>
      <c r="K51" s="89"/>
      <c r="L51" s="87">
        <v>-1331050</v>
      </c>
      <c r="N51" s="63"/>
    </row>
    <row r="52" spans="1:14" s="8" customFormat="1" ht="21.75">
      <c r="A52" s="55" t="s">
        <v>151</v>
      </c>
      <c r="F52" s="87">
        <v>20000</v>
      </c>
      <c r="H52" s="87">
        <v>4008</v>
      </c>
      <c r="J52" s="89">
        <v>660000</v>
      </c>
      <c r="K52" s="89"/>
      <c r="L52" s="89">
        <v>40500</v>
      </c>
      <c r="N52" s="63"/>
    </row>
    <row r="53" spans="1:14" ht="21.75">
      <c r="A53" s="105" t="s">
        <v>92</v>
      </c>
      <c r="F53" s="87">
        <v>0</v>
      </c>
      <c r="H53" s="87">
        <v>0</v>
      </c>
      <c r="J53" s="89">
        <v>-3344784</v>
      </c>
      <c r="K53" s="38"/>
      <c r="L53" s="89">
        <v>-1671999</v>
      </c>
      <c r="N53" s="38"/>
    </row>
    <row r="54" spans="1:14" ht="21.75">
      <c r="A54" s="51" t="s">
        <v>186</v>
      </c>
      <c r="F54" s="87">
        <v>0</v>
      </c>
      <c r="H54" s="87">
        <v>0</v>
      </c>
      <c r="J54" s="87">
        <v>1216784</v>
      </c>
      <c r="K54" s="38"/>
      <c r="L54" s="87">
        <v>955</v>
      </c>
      <c r="N54" s="38"/>
    </row>
    <row r="55" spans="1:14" ht="21.75">
      <c r="A55" s="51" t="s">
        <v>114</v>
      </c>
      <c r="F55" s="87">
        <f>-3368079-285268</f>
        <v>-3653347</v>
      </c>
      <c r="H55" s="87">
        <v>-3208752</v>
      </c>
      <c r="J55" s="89">
        <v>-353348</v>
      </c>
      <c r="L55" s="89">
        <v>-207198</v>
      </c>
      <c r="N55" s="52"/>
    </row>
    <row r="56" spans="1:14" ht="21.75">
      <c r="A56" s="51" t="s">
        <v>115</v>
      </c>
      <c r="F56" s="87">
        <f>226380+272191</f>
        <v>498571</v>
      </c>
      <c r="H56" s="87">
        <v>99477</v>
      </c>
      <c r="J56" s="87">
        <v>226380</v>
      </c>
      <c r="K56" s="38"/>
      <c r="L56" s="89">
        <v>99451</v>
      </c>
      <c r="N56" s="38"/>
    </row>
    <row r="57" spans="1:14" ht="21.75">
      <c r="A57" s="105" t="s">
        <v>137</v>
      </c>
      <c r="F57" s="87">
        <v>0</v>
      </c>
      <c r="H57" s="87">
        <v>0</v>
      </c>
      <c r="J57" s="89">
        <v>-285268</v>
      </c>
      <c r="L57" s="89">
        <v>-111384</v>
      </c>
      <c r="N57" s="52"/>
    </row>
    <row r="58" spans="1:14" ht="21.75">
      <c r="A58" s="51" t="s">
        <v>152</v>
      </c>
      <c r="F58" s="87">
        <v>-1118</v>
      </c>
      <c r="H58" s="87">
        <v>0</v>
      </c>
      <c r="J58" s="89">
        <v>0</v>
      </c>
      <c r="L58" s="89">
        <v>0</v>
      </c>
      <c r="N58" s="52"/>
    </row>
    <row r="59" spans="1:14" ht="21.75">
      <c r="A59" s="51" t="s">
        <v>164</v>
      </c>
      <c r="F59" s="87">
        <v>0</v>
      </c>
      <c r="H59" s="87">
        <v>218114</v>
      </c>
      <c r="J59" s="89">
        <v>0</v>
      </c>
      <c r="L59" s="87">
        <v>113853</v>
      </c>
      <c r="N59" s="52"/>
    </row>
    <row r="60" spans="1:14" ht="21.75">
      <c r="A60" s="51" t="s">
        <v>56</v>
      </c>
      <c r="F60" s="87">
        <f>-290253+285268</f>
        <v>-4985</v>
      </c>
      <c r="H60" s="87">
        <v>15398</v>
      </c>
      <c r="J60" s="87">
        <f>-290253+285268</f>
        <v>-4985</v>
      </c>
      <c r="K60" s="38"/>
      <c r="L60" s="87">
        <v>15398</v>
      </c>
      <c r="N60" s="38"/>
    </row>
    <row r="61" spans="1:14" ht="21.75">
      <c r="A61" s="105" t="s">
        <v>184</v>
      </c>
      <c r="F61" s="87">
        <v>0</v>
      </c>
      <c r="H61" s="87">
        <v>0</v>
      </c>
      <c r="J61" s="87">
        <v>0</v>
      </c>
      <c r="K61" s="38"/>
      <c r="L61" s="87">
        <v>140268</v>
      </c>
      <c r="N61" s="38"/>
    </row>
    <row r="62" spans="1:12" ht="21.75">
      <c r="A62" s="51" t="s">
        <v>62</v>
      </c>
      <c r="B62" s="55"/>
      <c r="F62" s="89">
        <v>-187796</v>
      </c>
      <c r="H62" s="89">
        <v>-54986</v>
      </c>
      <c r="J62" s="89">
        <v>-8780</v>
      </c>
      <c r="K62" s="38"/>
      <c r="L62" s="89">
        <v>-7901</v>
      </c>
    </row>
    <row r="63" spans="1:12" ht="21.75">
      <c r="A63" s="51" t="s">
        <v>157</v>
      </c>
      <c r="B63" s="55"/>
      <c r="F63" s="89">
        <v>-150952</v>
      </c>
      <c r="H63" s="89">
        <v>209520</v>
      </c>
      <c r="J63" s="89">
        <v>0</v>
      </c>
      <c r="K63" s="38"/>
      <c r="L63" s="89">
        <v>0</v>
      </c>
    </row>
    <row r="64" spans="1:12" ht="21.75">
      <c r="A64" s="3" t="s">
        <v>174</v>
      </c>
      <c r="F64" s="10">
        <f>SUM(F39:F42)+SUM(F50:F63)</f>
        <v>-2850783</v>
      </c>
      <c r="G64" s="11"/>
      <c r="H64" s="10">
        <f>SUM(H39:H42)+SUM(H50:H63)</f>
        <v>-3531593</v>
      </c>
      <c r="I64" s="11"/>
      <c r="J64" s="10">
        <f>SUM(J39:J42)+SUM(J50:J63)</f>
        <v>-1103378</v>
      </c>
      <c r="K64" s="11"/>
      <c r="L64" s="10">
        <f>SUM(L39:L42)+SUM(L50:L63)</f>
        <v>-2920661</v>
      </c>
    </row>
    <row r="65" spans="1:14" ht="8.25" customHeight="1">
      <c r="A65" s="3"/>
      <c r="H65" s="8"/>
      <c r="J65" s="45"/>
      <c r="K65" s="9"/>
      <c r="L65" s="45"/>
      <c r="N65" s="45"/>
    </row>
    <row r="66" spans="1:11" ht="21.75">
      <c r="A66" s="29" t="s">
        <v>22</v>
      </c>
      <c r="H66" s="8"/>
      <c r="K66" s="38"/>
    </row>
    <row r="67" spans="1:12" ht="21.75">
      <c r="A67" s="51" t="s">
        <v>112</v>
      </c>
      <c r="B67" s="55"/>
      <c r="F67" s="38">
        <v>-229884</v>
      </c>
      <c r="H67" s="87">
        <v>-41347</v>
      </c>
      <c r="J67" s="38">
        <v>-20648</v>
      </c>
      <c r="K67" s="38"/>
      <c r="L67" s="87">
        <v>-16225</v>
      </c>
    </row>
    <row r="68" spans="1:12" ht="21.75">
      <c r="A68" s="51" t="s">
        <v>143</v>
      </c>
      <c r="B68" s="149"/>
      <c r="F68" s="38">
        <v>2807021</v>
      </c>
      <c r="G68" s="68"/>
      <c r="H68" s="87">
        <v>1298048</v>
      </c>
      <c r="I68" s="68"/>
      <c r="J68" s="38">
        <v>1638519</v>
      </c>
      <c r="K68" s="87"/>
      <c r="L68" s="87">
        <v>1298048</v>
      </c>
    </row>
    <row r="69" spans="1:12" ht="21.75">
      <c r="A69" s="51" t="s">
        <v>116</v>
      </c>
      <c r="F69" s="38">
        <v>-2623372</v>
      </c>
      <c r="H69" s="87">
        <v>-1064247</v>
      </c>
      <c r="J69" s="38">
        <v>-1454870</v>
      </c>
      <c r="K69" s="38"/>
      <c r="L69" s="87">
        <v>-1064247</v>
      </c>
    </row>
    <row r="70" spans="1:12" ht="21.75">
      <c r="A70" s="51" t="s">
        <v>144</v>
      </c>
      <c r="F70" s="38">
        <v>2301562</v>
      </c>
      <c r="H70" s="38">
        <v>1290132</v>
      </c>
      <c r="J70" s="87">
        <v>0</v>
      </c>
      <c r="K70" s="38"/>
      <c r="L70" s="87">
        <v>0</v>
      </c>
    </row>
    <row r="71" spans="1:12" ht="21.75">
      <c r="A71" s="51" t="s">
        <v>93</v>
      </c>
      <c r="F71" s="38">
        <v>-192473</v>
      </c>
      <c r="H71" s="38">
        <v>-91494</v>
      </c>
      <c r="J71" s="89">
        <v>-48780</v>
      </c>
      <c r="K71" s="38"/>
      <c r="L71" s="38">
        <v>-48780</v>
      </c>
    </row>
    <row r="72" spans="1:12" ht="21.75">
      <c r="A72" s="51" t="s">
        <v>153</v>
      </c>
      <c r="F72" s="38">
        <v>-3131</v>
      </c>
      <c r="H72" s="68">
        <v>0</v>
      </c>
      <c r="J72" s="89">
        <v>-2141</v>
      </c>
      <c r="K72" s="38"/>
      <c r="L72" s="68">
        <v>0</v>
      </c>
    </row>
    <row r="73" spans="1:12" ht="21.75">
      <c r="A73" s="51" t="s">
        <v>165</v>
      </c>
      <c r="F73" s="38">
        <v>-74600</v>
      </c>
      <c r="H73" s="38">
        <v>-37299</v>
      </c>
      <c r="J73" s="38">
        <v>-74600</v>
      </c>
      <c r="K73" s="38"/>
      <c r="L73" s="38">
        <v>-37299</v>
      </c>
    </row>
    <row r="74" spans="1:12" ht="21.75">
      <c r="A74" s="51" t="s">
        <v>159</v>
      </c>
      <c r="F74" s="68">
        <v>0</v>
      </c>
      <c r="H74" s="38">
        <v>2990516</v>
      </c>
      <c r="J74" s="68">
        <v>0</v>
      </c>
      <c r="K74" s="38"/>
      <c r="L74" s="38">
        <v>2990516</v>
      </c>
    </row>
    <row r="75" spans="1:12" ht="21.75">
      <c r="A75" s="3" t="s">
        <v>187</v>
      </c>
      <c r="F75" s="10">
        <f>SUM(F67:F74)</f>
        <v>1985123</v>
      </c>
      <c r="H75" s="10">
        <f>SUM(H67:H74)</f>
        <v>4344309</v>
      </c>
      <c r="J75" s="10">
        <f>SUM(J67:J74)</f>
        <v>37480</v>
      </c>
      <c r="K75" s="9"/>
      <c r="L75" s="10">
        <f>SUM(L67:L74)</f>
        <v>3122013</v>
      </c>
    </row>
    <row r="76" spans="1:12" ht="8.25" customHeight="1">
      <c r="A76" s="3"/>
      <c r="F76" s="11"/>
      <c r="H76" s="11"/>
      <c r="J76" s="11"/>
      <c r="K76" s="9"/>
      <c r="L76" s="11"/>
    </row>
    <row r="77" spans="1:12" ht="21.75">
      <c r="A77" s="3" t="s">
        <v>52</v>
      </c>
      <c r="F77" s="11">
        <f>+F64+F75+F36</f>
        <v>734179</v>
      </c>
      <c r="H77" s="11">
        <f>SUM(H36,H64,H75)</f>
        <v>1077509</v>
      </c>
      <c r="J77" s="11">
        <f>SUM(J36,J64,J75)</f>
        <v>-677616</v>
      </c>
      <c r="K77" s="9"/>
      <c r="L77" s="11">
        <f>SUM(L36,L64,L75)</f>
        <v>336378</v>
      </c>
    </row>
    <row r="78" spans="1:12" ht="21.75">
      <c r="A78" s="35" t="s">
        <v>154</v>
      </c>
      <c r="F78" s="92">
        <v>1572110</v>
      </c>
      <c r="G78" s="56"/>
      <c r="H78" s="92">
        <v>67344</v>
      </c>
      <c r="J78" s="38">
        <v>784713</v>
      </c>
      <c r="K78" s="38"/>
      <c r="L78" s="38">
        <v>56179</v>
      </c>
    </row>
    <row r="79" spans="1:12" ht="22.5" thickBot="1">
      <c r="A79" s="3" t="s">
        <v>181</v>
      </c>
      <c r="F79" s="93">
        <f>SUM(F77:F78)</f>
        <v>2306289</v>
      </c>
      <c r="G79" s="56"/>
      <c r="H79" s="93">
        <f>SUM(H77:H78)</f>
        <v>1144853</v>
      </c>
      <c r="J79" s="93">
        <f>SUM(J77:J78)</f>
        <v>107097</v>
      </c>
      <c r="K79" s="9"/>
      <c r="L79" s="93">
        <f>SUM(L77:L78)</f>
        <v>392557</v>
      </c>
    </row>
    <row r="80" spans="1:12" ht="6.75" customHeight="1" thickTop="1">
      <c r="A80" s="3"/>
      <c r="F80" s="11"/>
      <c r="G80" s="56"/>
      <c r="H80" s="11"/>
      <c r="J80" s="11"/>
      <c r="K80" s="9"/>
      <c r="L80" s="11"/>
    </row>
    <row r="81" spans="1:10" ht="24" customHeight="1">
      <c r="A81" s="3" t="s">
        <v>155</v>
      </c>
      <c r="B81" s="61"/>
      <c r="F81" s="63"/>
      <c r="J81" s="38"/>
    </row>
    <row r="82" spans="1:17" ht="24" customHeight="1">
      <c r="A82" s="35" t="s">
        <v>117</v>
      </c>
      <c r="C82" s="155"/>
      <c r="E82" s="155"/>
      <c r="F82" s="87">
        <v>197857</v>
      </c>
      <c r="G82" s="38"/>
      <c r="H82" s="38">
        <v>321507</v>
      </c>
      <c r="I82" s="38"/>
      <c r="J82" s="87">
        <v>1167</v>
      </c>
      <c r="K82" s="38"/>
      <c r="L82" s="38">
        <v>3450</v>
      </c>
      <c r="M82" s="155"/>
      <c r="N82" s="155"/>
      <c r="O82" s="155"/>
      <c r="P82" s="155"/>
      <c r="Q82" s="155"/>
    </row>
    <row r="83" spans="1:17" ht="24" customHeight="1">
      <c r="A83" s="35" t="s">
        <v>145</v>
      </c>
      <c r="B83" s="156"/>
      <c r="C83" s="155"/>
      <c r="D83" s="155"/>
      <c r="E83" s="155"/>
      <c r="F83" s="87">
        <v>0</v>
      </c>
      <c r="G83" s="38"/>
      <c r="H83" s="38">
        <v>12829</v>
      </c>
      <c r="I83" s="38"/>
      <c r="J83" s="87">
        <v>0</v>
      </c>
      <c r="K83" s="38"/>
      <c r="L83" s="38">
        <v>6187</v>
      </c>
      <c r="M83" s="157"/>
      <c r="N83" s="157"/>
      <c r="O83" s="157"/>
      <c r="P83" s="157"/>
      <c r="Q83" s="157"/>
    </row>
  </sheetData>
  <sheetProtection password="F7ED" sheet="1"/>
  <mergeCells count="4">
    <mergeCell ref="F47:H47"/>
    <mergeCell ref="F49:L49"/>
    <mergeCell ref="F5:H5"/>
    <mergeCell ref="F7:L7"/>
  </mergeCells>
  <printOptions/>
  <pageMargins left="0.984251968503937" right="0.31496062992126" top="0.47244094488189" bottom="0.393700787401575" header="0.511811023622047" footer="0.393700787401575"/>
  <pageSetup firstPageNumber="10" useFirstPageNumber="1" horizontalDpi="600" verticalDpi="600" orientation="portrait" paperSize="9" scale="85" r:id="rId1"/>
  <headerFooter alignWithMargins="0">
    <oddFooter>&amp;L&amp;14         &amp;15หมายเหตุประกอบงบการเงินเป็นส่วนหนึ่งของงบการเงินนี้&amp;14
&amp;R&amp;P</oddFoot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Arisara U.</cp:lastModifiedBy>
  <cp:lastPrinted>2014-11-10T10:28:14Z</cp:lastPrinted>
  <dcterms:created xsi:type="dcterms:W3CDTF">2001-01-22T03:58:50Z</dcterms:created>
  <dcterms:modified xsi:type="dcterms:W3CDTF">2014-11-14T08:48:07Z</dcterms:modified>
  <cp:category/>
  <cp:version/>
  <cp:contentType/>
  <cp:contentStatus/>
</cp:coreProperties>
</file>