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20" windowHeight="9705" tabRatio="866" activeTab="2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<sst xmlns="http://schemas.openxmlformats.org/spreadsheetml/2006/main" count="543" uniqueCount="280">
  <si>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</si>
  <si>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</si>
  <si>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</si>
  <si>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</si>
  <si>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</si>
  <si>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</si>
  <si>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</si>
  <si>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</si>
  <si>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</si>
  <si>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</si>
  <si>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</si>
  <si>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</si>
  <si>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 xml:space="preserve">ลูกหนี้อื่น 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</si>
  <si>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</si>
  <si>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</si>
  <si>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</si>
  <si>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</si>
  <si>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</si>
  <si>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</si>
  <si>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</si>
  <si>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</si>
  <si>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</si>
  <si>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</si>
  <si>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</si>
  <si>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</si>
  <si>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</si>
  <si>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</si>
  <si>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</si>
  <si>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</si>
  <si>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</si>
  <si>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</si>
  <si>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</si>
  <si>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</si>
  <si>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</si>
  <si>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</si>
  <si>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</si>
  <si>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</si>
  <si>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</si>
  <si>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</si>
  <si>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</si>
  <si>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</si>
  <si>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</si>
  <si>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</si>
  <si>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</si>
  <si>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</si>
  <si>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</si>
  <si>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</si>
  <si>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</si>
  <si>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</si>
  <si>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</si>
  <si>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</si>
  <si>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</si>
  <si>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</si>
  <si>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</si>
  <si>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</si>
  <si>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</si>
  <si>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</si>
  <si>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</si>
  <si>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</si>
  <si>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</si>
  <si>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</si>
  <si>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</si>
  <si>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</si>
  <si>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</si>
  <si>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</si>
  <si>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</si>
  <si>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</si>
  <si>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</si>
  <si>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</si>
  <si>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</si>
  <si>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</si>
  <si>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</si>
  <si>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</si>
  <si>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</si>
  <si>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- ส่วนที่เป็นของส่วนได้เสียที่ไม่มีอำนาจควบคุม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</si>
  <si>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</si>
  <si>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</si>
  <si>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</si>
  <si>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</si>
  <si>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</si>
  <si>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</si>
  <si>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</si>
  <si>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</si>
  <si>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</si>
  <si>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</si>
  <si>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</si>
  <si>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</si>
  <si>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</si>
  <si>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</si>
  <si>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</si>
  <si>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</si>
  <si>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</si>
  <si>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</si>
  <si>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</si>
  <si>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</si>
  <si>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</si>
  <si>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</si>
  <si>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</si>
  <si>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</si>
  <si>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</si>
  <si>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</si>
  <si>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</si>
  <si>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</si>
  <si>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</si>
  <si>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</si>
  <si>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</si>
  <si>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</si>
  <si>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</si>
  <si>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</si>
  <si>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</si>
  <si>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</si>
  <si>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</si>
  <si>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</si>
  <si>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</si>
  <si>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</si>
  <si>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</si>
  <si>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</si>
  <si>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</si>
  <si>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</si>
  <si>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</si>
  <si>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</si>
  <si>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</si>
  <si>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</si>
  <si>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</si>
  <si>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</si>
  <si>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</si>
  <si>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</si>
  <si>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</si>
  <si>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</si>
  <si>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</si>
  <si>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</si>
  <si>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</si>
  <si>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</si>
  <si>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</si>
  <si>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</si>
  <si>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</si>
  <si>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</si>
  <si>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</si>
  <si>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</si>
  <si>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</si>
  <si>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</si>
  <si>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</si>
  <si>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</si>
  <si>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</si>
  <si>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</si>
  <si>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</si>
  <si>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</si>
  <si>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</si>
  <si>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</si>
  <si>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พ.ศ. 2561</t>
  </si>
  <si>
    <t>ยอดคงเหลือต้นงวด ณ วันที่ 1 มกราคม พ.ศ. 2561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</si>
  <si>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</si>
  <si>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</si>
  <si>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</si>
  <si>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หนี้สินภาษีเงินได้รอการตัดบัญชี สุทธิ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</si>
  <si>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</si>
  <si>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</si>
  <si>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</si>
  <si>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</si>
  <si>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</si>
  <si>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ข้อมูลทางการเงิน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</si>
  <si>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</si>
  <si>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</si>
  <si>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</si>
  <si>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</si>
  <si>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</si>
  <si>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</si>
  <si>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</si>
  <si>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</si>
  <si>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</si>
  <si>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พ.ศ. 2562</t>
  </si>
  <si>
    <t>ยอดคงเหลือต้นงวด ณ วันที่ 1 มกราคม พ.ศ. 2562</t>
  </si>
  <si>
    <t>เงินจ่ายล่วงหน้าเพื่อซื้อเงินลงทุนในการร่วมค้า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</si>
  <si>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</si>
  <si>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</si>
  <si>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</si>
  <si>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แปลงค่าข้อมูล</t>
  </si>
  <si>
    <t>ทางการเงิน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</si>
  <si>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</si>
  <si>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</si>
  <si>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เงินให้กู้ยืมระยะสั้นแก่บุคคลอื่นและกิจการที่เกี่ยวข้องกัน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</si>
  <si>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</si>
  <si>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</si>
  <si>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</si>
  <si>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เงินให้กู้ยืมระยะยาวแก่กิจการอื่น</t>
  </si>
  <si>
    <t>- ค่าเผื่อหนี้สงสัยจะสูญ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</si>
  <si>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</si>
  <si>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</si>
  <si>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</si>
  <si>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เงินสดจ่ายคืนเงินกู้ยืมระยะสั้นจากกิจการที่เกี่ยวข้องกัน</t>
  </si>
  <si>
    <t>กำไร (ขาดทุน) เบ็ดเสร็จรวมสำหรับงวด</t>
  </si>
  <si>
    <t>เงินปันผลจ่าย</t>
  </si>
  <si>
    <t>การเปลี่ยนแปลงสัดส่วนการลงทุนในบริษัทย่อย</t>
  </si>
  <si>
    <t>- การจ่ายโดยใช้หุ้นเป็นเกณฑ์</t>
  </si>
  <si>
    <t>เงินสดรับจากการขายเงินลงทุนระยะสั้น</t>
  </si>
  <si>
    <t>เงินสดจ่ายเงินปันผล</t>
  </si>
  <si>
    <t>เงินลงทุนในบริษัทร่วม</t>
  </si>
  <si>
    <t>เงินสดและรายการเทียบเท่าเงินสดเพิ่มขึ้น (ลดลง) สุทธิ</t>
  </si>
  <si>
    <t xml:space="preserve"> ในบริษัทร่วมและการร่วมค้า สุทธิ</t>
  </si>
  <si>
    <t>ณ วันที่ 30 กันยายน พ.ศ. 2562</t>
  </si>
  <si>
    <t>30 กันยายน</t>
  </si>
  <si>
    <t>สำหรับงวดสามเดือนสิ้นสุดวันที่ 30 กันยายน พ.ศ. 2562</t>
  </si>
  <si>
    <t>รายได้จากการขายและการบริการ</t>
  </si>
  <si>
    <t>ต้นทุนจากการขายและการบริการ</t>
  </si>
  <si>
    <t xml:space="preserve"> และการร่วมค้าตามวิธีส่วนได้เสีย</t>
  </si>
  <si>
    <t>- ผลต่างของอัตราแลกเปลี่ยนจากการแปลงค่า</t>
  </si>
  <si>
    <t>- การปรับปรุงการจัดประเภทรายการใหม่</t>
  </si>
  <si>
    <t>สำหรับผลต่างของอัตราแลกเปลี่ยนจากการ</t>
  </si>
  <si>
    <t>แปลงค่าข้อมูลทางการเงินไปยังกำไรหรือขาดทุน</t>
  </si>
  <si>
    <t>- ภาษีเงินได้ของรายการที่จะจัดประเภทรายการใหม่ไป</t>
  </si>
  <si>
    <t>ยังกำไรหรือขาดทุนในภายหลัง</t>
  </si>
  <si>
    <t>กำไรทางบัญชีที่เกิดจากการรวมธุรกิจ</t>
  </si>
  <si>
    <t>สำหรับงวดเก้าเดือนสิ้นสุดวันที่ 30 กันยายน พ.ศ. 2562</t>
  </si>
  <si>
    <t>ส่วนเกิน (ส่วนต่ำ)</t>
  </si>
  <si>
    <t>จากการเปลี่ยนแปลง</t>
  </si>
  <si>
    <t>การออกหุ้นของบริษัทย่อยให้ส่วนได้เสีย</t>
  </si>
  <si>
    <t>ที่ไม่มีอำนาจควบคุม</t>
  </si>
  <si>
    <t>การเปลี่ยนแปลงประเภทเงินลงทุนจากการรวมธุรกิจ</t>
  </si>
  <si>
    <t>ยอดคงเหลือปลายงวด ณ วันที่ 30 กันยายน พ.ศ. 2561</t>
  </si>
  <si>
    <t>ยอดคงเหลือปลายงวด ณ วันที่ 30 กันยายน พ.ศ. 2562</t>
  </si>
  <si>
    <t>กำไรเบ็ดเสร็จสำหรับงวด</t>
  </si>
  <si>
    <t>- กำไรทางบัญชีที่เกิดจากการรวมธุรกิจ</t>
  </si>
  <si>
    <t>ที่ดำเนินการสำเร็จเป็นขั้น สุทธิ</t>
  </si>
  <si>
    <t>- กำไรจากการจำหน่ายอสังหาริมทรัพย์เพื่อการลงทุน</t>
  </si>
  <si>
    <t>- กำไรจากการจำหน่ายเงินลงทุนระยะสั้น</t>
  </si>
  <si>
    <t>จากกิจการที่เกี่ยวข้องกัน</t>
  </si>
  <si>
    <t>เงินสดจ่ายเพื่อซื้อเงินลงทุนระยะสั้น</t>
  </si>
  <si>
    <t>เงินสดรับจากการจำหน่ายอสังหาริมทรัพย์เพื่อการลงทุน</t>
  </si>
  <si>
    <t>เงินสดรับจากการจำหน่ายที่ดิน อาคารและอุปกรณ์</t>
  </si>
  <si>
    <t>เงินสดรับชำระค่าหุ้นสามัญของบริษัทย่อย</t>
  </si>
  <si>
    <t>จากส่วนได้เสียที่ไม่มีอำนาจควบคุม</t>
  </si>
  <si>
    <t>เงินสดจ่ายซื้อหุ้นสามัญของบริษัทย่อย</t>
  </si>
  <si>
    <t>เงินสดสุทธิได้มาจาก (ใช้ไปใน) กิจกรรมจัดหาเงิน</t>
  </si>
  <si>
    <t>-โอนค่าก่อสร้างสถานีไฟฟ้าแรงสูงเป็นสิทธิ</t>
  </si>
  <si>
    <t>รายการที่จะไม่จัดประเภทรายการใหม่ไปยัง</t>
  </si>
  <si>
    <t>การวัดมูลค่าใหม่</t>
  </si>
  <si>
    <t>ของภาระผูกพัน</t>
  </si>
  <si>
    <t>ผลประโยชน์</t>
  </si>
  <si>
    <t>พนักงาน</t>
  </si>
  <si>
    <t>- การวัดมูลค่าใหม่ของภาระผูกพันผลประโยชน์พนักงาน</t>
  </si>
  <si>
    <t>- ภาษีเงินได้ของรายการที่จะไม่จัดประเภทรายการ</t>
  </si>
  <si>
    <t>ใหม่ไปยังกำไรหรือขาดทุนในภายหลัง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</si>
  <si>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</si>
  <si>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</si>
  <si>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t>ขาดทุนเบ็ดเสร็จอื่น</t>
  </si>
  <si>
    <t>- ส่วนแบ่งขาดทุนจากเงินลงทุนในบริษัทร่วมและการร่วมค้า สุทธิ</t>
  </si>
  <si>
    <t>เงินสดจ่ายเพื่อลงทุนในบริษัทร่วม</t>
  </si>
  <si>
    <t>เงินสดรับจากการออกหุ้นกู้</t>
  </si>
  <si>
    <t>เงินสดจ่ายคืนหุ้นกู้</t>
  </si>
  <si>
    <t>เงินสดรับจากรายได้ค่าเช่าที่ดินรับล่วงหน้าจากกิจการที่เกี่ยวข้องกัน</t>
  </si>
  <si>
    <t>- ปรับปรุง (กลับรายการ) ค่าเผื่อการปรับลดมูลค่าวัตถุดิบ</t>
  </si>
  <si>
    <t>เงินสดจ่ายค่าดอกเบี้ยที่รวมอยู่ในที่ดิน อาคารและอุปกรณ์</t>
  </si>
  <si>
    <t>เงินสดสุทธิใช้ไปในกิจกรรมลงทุน</t>
  </si>
  <si>
    <t>- โอนเงินจ่ายล่วงหน้าเพื่อซื้อเงินลงทุนเป็นเงินลงทุนในการร่วมค้า</t>
  </si>
  <si>
    <t>ที่ถึงกำหนดชำระภายในหนึ่งปี</t>
  </si>
  <si>
    <t>ส่วนแบ่งขาดทุนจากเงินลงทุน</t>
  </si>
  <si>
    <t>- ส่วนแบ่งขาดทุนเบ็ดเสร็จอื่นจากบริษัทร่วม</t>
  </si>
  <si>
    <t>ขาดทุนเบ็ดเสร็จอื่นสำหรับงวดสุทธิจากภาษี</t>
  </si>
  <si>
    <t>- ขาดทุนจากการตัดจำหน่ายสินทรัพย์</t>
  </si>
  <si>
    <t>ที่ดำเนินการสำเร็จโดยไม่มีการโอนสิ่งตอบแทน สุทธิ</t>
  </si>
  <si>
    <t xml:space="preserve">   ที่ดำเนินการสำเร็จโดยไม่มีการโอนสิ่งตอบแทน สุทธิ</t>
  </si>
  <si>
    <t>- ขาดทุน (กำไร) จากการจำหน่ายอุปกรณ์</t>
  </si>
  <si>
    <t>ผลกระทบของการเปลี่ยนแปลงอัตราแลกเปลี่ยน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</si>
  <si>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</si>
  <si>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(รวมเงินประกันผลงานการก่อสร้างและเงินจ่ายล่วงหน้าค่าซื้ออุปกรณ์)</t>
  </si>
  <si>
    <t>เงินสดรับจากการรวมธุรกิจที่ดำเนินการสำเร็จโดยไม่มีการโอนสิ่งตอบแทน</t>
  </si>
  <si>
    <t>-</t>
  </si>
  <si>
    <t>- ซื้อสินทรัพย์ภายใต้สัญญาเช่าการเงิน</t>
  </si>
  <si>
    <t>เงินสดจ่ายเงินให้กู้ยืมระยะสั้นแก่บุคคลอื่นและกิจการที่เกี่ยวข้องกัน</t>
  </si>
  <si>
    <t>เงินสดจ่ายเงินให้กู้ยืมระยะยาวแก่กิจการอื่น</t>
  </si>
  <si>
    <t>เงินสดจ่ายค่าธรรมเนียมในการจัดหาหุ้นกู้</t>
  </si>
  <si>
    <t xml:space="preserve">   ใหม่ไปยังกำไรหรือขาดทุนในภายหลัง</t>
  </si>
  <si>
    <t>รายการปรับปรุงกำไรก่อนภาษีเงินได้เป็นเงินสด สุทธิ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</si>
  <si>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</si>
  <si>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r>
      <t>- หุ้นสามัญจำนวน 3,730,000,000</t>
    </r>
    <r>
      <rPr>
        <sz val="13"/>
        <color indexed="10"/>
        <rFont val="Browallia New"/>
        <family val="2"/>
      </rPr>
      <t xml:space="preserve"> </t>
    </r>
    <r>
      <rPr>
        <sz val="13"/>
        <rFont val="Browallia New"/>
        <family val="2"/>
      </rPr>
      <t xml:space="preserve">หุ้น </t>
    </r>
  </si>
  <si>
    <t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t>
  </si>
  <si>
    <t>- การวัดมูลค่าใหม่ของภาระผูกพัน</t>
  </si>
  <si>
    <t xml:space="preserve">   ผลประโยชน์พนักงาน</t>
  </si>
  <si>
    <t>- กำไรจากการเปลี่ยนแปลงสัดส่วนการลงทุน</t>
  </si>
  <si>
    <t xml:space="preserve">   ในบริษัทร่วมและการร่วมค้า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</si>
</sst>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_(* #,##0_);_(* \(#,##0\);_(* &quot;-&quot;??_);_(@_)"/>
    <numFmt numFmtId="194" formatCode="_-* #,##0_-;\-* #,##0_-;_-* &quot;-&quot;??_-;_-@_-"/>
    <numFmt numFmtId="195" formatCode="[$$]#,##0.00_);\([$$]#,##0.00\)"/>
    <numFmt numFmtId="196" formatCode="#,##0.0;\(#,##0.0\);\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3"/>
      <color indexed="8"/>
      <name val="Browallia New"/>
      <family val="2"/>
    </font>
    <font>
      <sz val="13"/>
      <color indexed="10"/>
      <name val="Browallia New"/>
      <family val="2"/>
    </font>
    <font>
      <sz val="13"/>
      <color indexed="8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3"/>
      <color indexed="10"/>
      <name val="Browallia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Browallia New"/>
      <family val="2"/>
    </font>
    <font>
      <sz val="13"/>
      <color theme="1"/>
      <name val="Browallia New"/>
      <family val="2"/>
    </font>
    <font>
      <b/>
      <sz val="13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95" fontId="42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189" fontId="6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left" vertical="center"/>
    </xf>
    <xf numFmtId="190" fontId="7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left" vertical="center"/>
    </xf>
    <xf numFmtId="189" fontId="7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7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left" vertical="center"/>
    </xf>
    <xf numFmtId="187" fontId="7" fillId="0" borderId="0" xfId="0" applyNumberFormat="1" applyFont="1" applyFill="1" applyBorder="1" applyAlignment="1">
      <alignment horizontal="center" vertical="center"/>
    </xf>
    <xf numFmtId="190" fontId="7" fillId="33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94" fontId="7" fillId="0" borderId="0" xfId="42" applyNumberFormat="1" applyFont="1" applyFill="1" applyBorder="1" applyAlignment="1">
      <alignment horizontal="right" vertical="center" wrapText="1"/>
    </xf>
    <xf numFmtId="43" fontId="7" fillId="0" borderId="0" xfId="42" applyFont="1" applyFill="1" applyAlignment="1">
      <alignment horizontal="right" vertical="center" wrapText="1"/>
    </xf>
    <xf numFmtId="43" fontId="7" fillId="33" borderId="0" xfId="42" applyFont="1" applyFill="1" applyAlignment="1">
      <alignment horizontal="right" vertical="center" wrapText="1"/>
    </xf>
    <xf numFmtId="43" fontId="7" fillId="0" borderId="0" xfId="42" applyFont="1" applyFill="1" applyBorder="1" applyAlignment="1">
      <alignment horizontal="right" vertical="center" wrapText="1"/>
    </xf>
    <xf numFmtId="190" fontId="7" fillId="33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43" fontId="7" fillId="33" borderId="0" xfId="42" applyFont="1" applyFill="1" applyBorder="1" applyAlignment="1">
      <alignment horizontal="right" vertical="center" wrapText="1"/>
    </xf>
    <xf numFmtId="189" fontId="7" fillId="0" borderId="10" xfId="0" applyNumberFormat="1" applyFont="1" applyFill="1" applyBorder="1" applyAlignment="1">
      <alignment horizontal="right" vertical="center"/>
    </xf>
    <xf numFmtId="190" fontId="7" fillId="33" borderId="11" xfId="0" applyNumberFormat="1" applyFont="1" applyFill="1" applyBorder="1" applyAlignment="1">
      <alignment horizontal="right" vertical="center"/>
    </xf>
    <xf numFmtId="190" fontId="7" fillId="0" borderId="11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 quotePrefix="1">
      <alignment horizontal="left" vertical="center"/>
    </xf>
    <xf numFmtId="189" fontId="7" fillId="0" borderId="0" xfId="0" applyNumberFormat="1" applyFont="1" applyFill="1" applyBorder="1" applyAlignment="1" quotePrefix="1">
      <alignment horizontal="center" vertical="center"/>
    </xf>
    <xf numFmtId="191" fontId="7" fillId="0" borderId="0" xfId="0" applyNumberFormat="1" applyFont="1" applyFill="1" applyBorder="1" applyAlignment="1" quotePrefix="1">
      <alignment horizontal="center" vertical="center"/>
    </xf>
    <xf numFmtId="194" fontId="7" fillId="0" borderId="10" xfId="42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9" fontId="7" fillId="0" borderId="0" xfId="60" applyNumberFormat="1" applyFont="1" applyFill="1" applyBorder="1" applyAlignment="1">
      <alignment horizontal="left" vertical="center"/>
      <protection/>
    </xf>
    <xf numFmtId="189" fontId="7" fillId="0" borderId="0" xfId="60" applyNumberFormat="1" applyFont="1" applyFill="1" applyBorder="1" applyAlignment="1">
      <alignment horizontal="center" vertical="center"/>
      <protection/>
    </xf>
    <xf numFmtId="190" fontId="7" fillId="33" borderId="0" xfId="60" applyNumberFormat="1" applyFont="1" applyFill="1" applyBorder="1" applyAlignment="1">
      <alignment horizontal="right" vertical="center"/>
      <protection/>
    </xf>
    <xf numFmtId="187" fontId="7" fillId="0" borderId="0" xfId="60" applyNumberFormat="1" applyFont="1" applyFill="1" applyBorder="1" applyAlignment="1">
      <alignment horizontal="right" vertical="center"/>
      <protection/>
    </xf>
    <xf numFmtId="190" fontId="7" fillId="0" borderId="0" xfId="60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>
      <alignment vertical="center"/>
      <protection/>
    </xf>
    <xf numFmtId="189" fontId="7" fillId="33" borderId="0" xfId="60" applyNumberFormat="1" applyFont="1" applyFill="1" applyBorder="1" applyAlignment="1">
      <alignment vertical="center"/>
      <protection/>
    </xf>
    <xf numFmtId="190" fontId="7" fillId="33" borderId="10" xfId="60" applyNumberFormat="1" applyFont="1" applyFill="1" applyBorder="1" applyAlignment="1">
      <alignment horizontal="right" vertical="center"/>
      <protection/>
    </xf>
    <xf numFmtId="190" fontId="7" fillId="0" borderId="10" xfId="60" applyNumberFormat="1" applyFont="1" applyFill="1" applyBorder="1" applyAlignment="1">
      <alignment horizontal="right" vertical="center"/>
      <protection/>
    </xf>
    <xf numFmtId="191" fontId="7" fillId="0" borderId="0" xfId="60" applyNumberFormat="1" applyFont="1" applyFill="1" applyBorder="1" applyAlignment="1">
      <alignment horizontal="center" vertical="center"/>
      <protection/>
    </xf>
    <xf numFmtId="187" fontId="7" fillId="0" borderId="0" xfId="60" applyNumberFormat="1" applyFont="1" applyFill="1" applyBorder="1" applyAlignment="1">
      <alignment horizontal="left" vertical="center"/>
      <protection/>
    </xf>
    <xf numFmtId="187" fontId="7" fillId="0" borderId="0" xfId="60" applyNumberFormat="1" applyFont="1" applyFill="1" applyBorder="1" applyAlignment="1">
      <alignment horizontal="center" vertical="center"/>
      <protection/>
    </xf>
    <xf numFmtId="189" fontId="6" fillId="0" borderId="0" xfId="60" applyNumberFormat="1" applyFont="1" applyFill="1" applyBorder="1" applyAlignment="1">
      <alignment horizontal="left" vertical="center"/>
      <protection/>
    </xf>
    <xf numFmtId="189" fontId="7" fillId="0" borderId="0" xfId="58" applyNumberFormat="1" applyFont="1" applyFill="1" applyBorder="1" applyAlignment="1" quotePrefix="1">
      <alignment horizontal="left" vertical="center"/>
      <protection/>
    </xf>
    <xf numFmtId="189" fontId="7" fillId="0" borderId="0" xfId="58" applyNumberFormat="1" applyFont="1" applyFill="1" applyBorder="1" applyAlignment="1">
      <alignment horizontal="left" vertical="center"/>
      <protection/>
    </xf>
    <xf numFmtId="189" fontId="6" fillId="0" borderId="0" xfId="58" applyNumberFormat="1" applyFont="1" applyFill="1" applyBorder="1" applyAlignment="1">
      <alignment horizontal="left" vertical="center"/>
      <protection/>
    </xf>
    <xf numFmtId="189" fontId="7" fillId="0" borderId="0" xfId="60" applyNumberFormat="1" applyFont="1" applyFill="1" applyBorder="1" applyAlignment="1" quotePrefix="1">
      <alignment vertical="center"/>
      <protection/>
    </xf>
    <xf numFmtId="193" fontId="7" fillId="0" borderId="0" xfId="42" applyNumberFormat="1" applyFont="1" applyFill="1" applyAlignment="1">
      <alignment vertical="center"/>
    </xf>
    <xf numFmtId="192" fontId="7" fillId="0" borderId="0" xfId="60" applyNumberFormat="1" applyFont="1" applyFill="1" applyBorder="1" applyAlignment="1">
      <alignment horizontal="right" vertical="center"/>
      <protection/>
    </xf>
    <xf numFmtId="192" fontId="7" fillId="33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0" fontId="6" fillId="33" borderId="0" xfId="0" applyNumberFormat="1" applyFont="1" applyFill="1" applyBorder="1" applyAlignment="1">
      <alignment horizontal="right" vertical="center"/>
    </xf>
    <xf numFmtId="192" fontId="7" fillId="33" borderId="0" xfId="58" applyNumberFormat="1" applyFont="1" applyFill="1" applyBorder="1" applyAlignment="1">
      <alignment horizontal="right" vertical="center"/>
      <protection/>
    </xf>
    <xf numFmtId="187" fontId="7" fillId="0" borderId="0" xfId="58" applyNumberFormat="1" applyFont="1" applyFill="1" applyBorder="1" applyAlignment="1">
      <alignment horizontal="left" vertical="center"/>
      <protection/>
    </xf>
    <xf numFmtId="192" fontId="7" fillId="0" borderId="0" xfId="58" applyNumberFormat="1" applyFont="1" applyFill="1" applyBorder="1" applyAlignment="1">
      <alignment horizontal="right" vertical="center"/>
      <protection/>
    </xf>
    <xf numFmtId="187" fontId="7" fillId="0" borderId="0" xfId="58" applyNumberFormat="1" applyFont="1" applyFill="1" applyBorder="1" applyAlignment="1">
      <alignment horizontal="center" vertical="center"/>
      <protection/>
    </xf>
    <xf numFmtId="10" fontId="7" fillId="33" borderId="0" xfId="64" applyNumberFormat="1" applyFont="1" applyFill="1" applyBorder="1" applyAlignment="1">
      <alignment horizontal="right" vertical="center"/>
    </xf>
    <xf numFmtId="10" fontId="7" fillId="0" borderId="0" xfId="6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90" fontId="6" fillId="0" borderId="10" xfId="44" applyNumberFormat="1" applyFont="1" applyFill="1" applyBorder="1" applyAlignment="1">
      <alignment horizontal="right" vertical="center" wrapText="1"/>
    </xf>
    <xf numFmtId="190" fontId="6" fillId="0" borderId="0" xfId="44" applyNumberFormat="1" applyFont="1" applyFill="1" applyBorder="1" applyAlignment="1">
      <alignment horizontal="right" vertical="center" wrapText="1"/>
    </xf>
    <xf numFmtId="190" fontId="6" fillId="0" borderId="10" xfId="58" applyNumberFormat="1" applyFont="1" applyFill="1" applyBorder="1" applyAlignment="1">
      <alignment horizontal="right" vertical="center" wrapText="1"/>
      <protection/>
    </xf>
    <xf numFmtId="189" fontId="6" fillId="0" borderId="0" xfId="57" applyNumberFormat="1" applyFont="1" applyFill="1" applyBorder="1" applyAlignment="1">
      <alignment horizontal="left" vertical="center"/>
      <protection/>
    </xf>
    <xf numFmtId="189" fontId="7" fillId="0" borderId="0" xfId="57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/>
    </xf>
    <xf numFmtId="187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190" fontId="12" fillId="0" borderId="10" xfId="61" applyNumberFormat="1" applyFont="1" applyFill="1" applyBorder="1" applyAlignment="1">
      <alignment horizontal="right" vertical="center"/>
      <protection/>
    </xf>
    <xf numFmtId="0" fontId="12" fillId="0" borderId="10" xfId="61" applyFont="1" applyFill="1" applyBorder="1" applyAlignment="1">
      <alignment horizontal="right" vertical="center"/>
      <protection/>
    </xf>
    <xf numFmtId="0" fontId="12" fillId="0" borderId="1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Alignment="1">
      <alignment vertical="center"/>
      <protection/>
    </xf>
    <xf numFmtId="190" fontId="12" fillId="0" borderId="0" xfId="61" applyNumberFormat="1" applyFont="1" applyFill="1" applyBorder="1" applyAlignment="1">
      <alignment vertical="center"/>
      <protection/>
    </xf>
    <xf numFmtId="190" fontId="12" fillId="0" borderId="0" xfId="61" applyNumberFormat="1" applyFont="1" applyFill="1" applyBorder="1" applyAlignment="1">
      <alignment horizontal="right" vertical="center"/>
      <protection/>
    </xf>
    <xf numFmtId="188" fontId="12" fillId="0" borderId="0" xfId="44" applyFont="1" applyFill="1" applyAlignment="1">
      <alignment horizontal="right" vertical="center"/>
    </xf>
    <xf numFmtId="190" fontId="12" fillId="0" borderId="0" xfId="44" applyNumberFormat="1" applyFont="1" applyFill="1" applyAlignment="1">
      <alignment horizontal="right" vertical="center"/>
    </xf>
    <xf numFmtId="0" fontId="12" fillId="0" borderId="0" xfId="61" applyFont="1" applyFill="1" applyBorder="1" applyAlignment="1">
      <alignment vertical="center"/>
      <protection/>
    </xf>
    <xf numFmtId="190" fontId="11" fillId="0" borderId="0" xfId="61" applyNumberFormat="1" applyFont="1" applyFill="1" applyAlignment="1">
      <alignment horizontal="right" vertical="center"/>
      <protection/>
    </xf>
    <xf numFmtId="190" fontId="12" fillId="0" borderId="0" xfId="44" applyNumberFormat="1" applyFont="1" applyFill="1" applyBorder="1" applyAlignment="1">
      <alignment horizontal="center" vertical="center"/>
    </xf>
    <xf numFmtId="0" fontId="12" fillId="0" borderId="0" xfId="58" applyFont="1" applyFill="1" applyBorder="1" applyAlignment="1">
      <alignment horizontal="right" vertical="center"/>
      <protection/>
    </xf>
    <xf numFmtId="0" fontId="12" fillId="0" borderId="0" xfId="58" applyFont="1" applyFill="1" applyAlignment="1">
      <alignment horizontal="right" vertical="center"/>
      <protection/>
    </xf>
    <xf numFmtId="190" fontId="12" fillId="0" borderId="0" xfId="57" applyNumberFormat="1" applyFont="1" applyFill="1" applyBorder="1" applyAlignment="1">
      <alignment horizontal="right" vertical="center"/>
      <protection/>
    </xf>
    <xf numFmtId="190" fontId="12" fillId="0" borderId="10" xfId="44" applyNumberFormat="1" applyFont="1" applyFill="1" applyBorder="1" applyAlignment="1">
      <alignment horizontal="center" vertical="center"/>
    </xf>
    <xf numFmtId="190" fontId="12" fillId="0" borderId="10" xfId="44" applyNumberFormat="1" applyFont="1" applyFill="1" applyBorder="1" applyAlignment="1">
      <alignment horizontal="right" vertical="center" wrapText="1"/>
    </xf>
    <xf numFmtId="188" fontId="12" fillId="0" borderId="0" xfId="44" applyFont="1" applyFill="1" applyBorder="1" applyAlignment="1">
      <alignment horizontal="right" vertical="center" wrapText="1"/>
    </xf>
    <xf numFmtId="190" fontId="12" fillId="0" borderId="0" xfId="44" applyNumberFormat="1" applyFont="1" applyFill="1" applyBorder="1" applyAlignment="1">
      <alignment horizontal="right" vertical="center" wrapText="1"/>
    </xf>
    <xf numFmtId="190" fontId="12" fillId="0" borderId="10" xfId="58" applyNumberFormat="1" applyFont="1" applyFill="1" applyBorder="1" applyAlignment="1">
      <alignment horizontal="right" vertical="center" wrapText="1"/>
      <protection/>
    </xf>
    <xf numFmtId="189" fontId="12" fillId="0" borderId="0" xfId="57" applyNumberFormat="1" applyFont="1" applyFill="1" applyBorder="1" applyAlignment="1">
      <alignment horizontal="left" vertical="center"/>
      <protection/>
    </xf>
    <xf numFmtId="190" fontId="11" fillId="0" borderId="0" xfId="42" applyNumberFormat="1" applyFont="1" applyFill="1" applyAlignment="1">
      <alignment vertical="center"/>
    </xf>
    <xf numFmtId="190" fontId="11" fillId="0" borderId="0" xfId="61" applyNumberFormat="1" applyFont="1" applyFill="1" applyAlignment="1">
      <alignment vertical="center"/>
      <protection/>
    </xf>
    <xf numFmtId="189" fontId="11" fillId="0" borderId="0" xfId="57" applyNumberFormat="1" applyFont="1" applyFill="1" applyBorder="1" applyAlignment="1">
      <alignment horizontal="left" vertical="center"/>
      <protection/>
    </xf>
    <xf numFmtId="196" fontId="11" fillId="0" borderId="0" xfId="61" applyNumberFormat="1" applyFont="1" applyFill="1" applyAlignment="1">
      <alignment horizontal="center" vertical="center"/>
      <protection/>
    </xf>
    <xf numFmtId="190" fontId="11" fillId="0" borderId="0" xfId="61" applyNumberFormat="1" applyFont="1" applyFill="1" applyAlignment="1">
      <alignment horizontal="center" vertical="center"/>
      <protection/>
    </xf>
    <xf numFmtId="187" fontId="11" fillId="0" borderId="0" xfId="61" applyNumberFormat="1" applyFont="1" applyFill="1" applyBorder="1" applyAlignment="1">
      <alignment horizontal="right" vertical="center"/>
      <protection/>
    </xf>
    <xf numFmtId="190" fontId="11" fillId="0" borderId="10" xfId="61" applyNumberFormat="1" applyFont="1" applyFill="1" applyBorder="1" applyAlignment="1">
      <alignment horizontal="right" vertical="center"/>
      <protection/>
    </xf>
    <xf numFmtId="190" fontId="11" fillId="0" borderId="0" xfId="61" applyNumberFormat="1" applyFont="1" applyFill="1" applyBorder="1" applyAlignment="1">
      <alignment horizontal="right" vertical="center"/>
      <protection/>
    </xf>
    <xf numFmtId="190" fontId="11" fillId="0" borderId="10" xfId="61" applyNumberFormat="1" applyFont="1" applyFill="1" applyBorder="1" applyAlignment="1">
      <alignment vertical="center"/>
      <protection/>
    </xf>
    <xf numFmtId="190" fontId="11" fillId="0" borderId="10" xfId="42" applyNumberFormat="1" applyFont="1" applyFill="1" applyBorder="1" applyAlignment="1">
      <alignment horizontal="right" vertical="center"/>
    </xf>
    <xf numFmtId="190" fontId="11" fillId="0" borderId="0" xfId="42" applyNumberFormat="1" applyFont="1" applyFill="1" applyBorder="1" applyAlignment="1">
      <alignment horizontal="right" vertical="center"/>
    </xf>
    <xf numFmtId="190" fontId="11" fillId="0" borderId="10" xfId="42" applyNumberFormat="1" applyFont="1" applyFill="1" applyBorder="1" applyAlignment="1">
      <alignment vertical="center"/>
    </xf>
    <xf numFmtId="189" fontId="11" fillId="0" borderId="0" xfId="57" applyNumberFormat="1" applyFont="1" applyFill="1" applyAlignment="1">
      <alignment vertical="center"/>
      <protection/>
    </xf>
    <xf numFmtId="190" fontId="11" fillId="0" borderId="11" xfId="61" applyNumberFormat="1" applyFont="1" applyFill="1" applyBorder="1" applyAlignment="1">
      <alignment horizontal="right" vertical="center"/>
      <protection/>
    </xf>
    <xf numFmtId="190" fontId="11" fillId="0" borderId="0" xfId="42" applyNumberFormat="1" applyFont="1" applyFill="1" applyAlignment="1">
      <alignment horizontal="right" vertical="center"/>
    </xf>
    <xf numFmtId="189" fontId="12" fillId="0" borderId="0" xfId="0" applyNumberFormat="1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33" borderId="0" xfId="42" applyNumberFormat="1" applyFont="1" applyFill="1" applyAlignment="1">
      <alignment vertical="center"/>
    </xf>
    <xf numFmtId="190" fontId="11" fillId="33" borderId="0" xfId="61" applyNumberFormat="1" applyFont="1" applyFill="1" applyAlignment="1">
      <alignment vertical="center"/>
      <protection/>
    </xf>
    <xf numFmtId="190" fontId="11" fillId="33" borderId="0" xfId="61" applyNumberFormat="1" applyFont="1" applyFill="1" applyAlignment="1">
      <alignment horizontal="right" vertical="center"/>
      <protection/>
    </xf>
    <xf numFmtId="0" fontId="11" fillId="33" borderId="0" xfId="61" applyFont="1" applyFill="1" applyAlignment="1">
      <alignment vertical="center"/>
      <protection/>
    </xf>
    <xf numFmtId="190" fontId="11" fillId="33" borderId="10" xfId="61" applyNumberFormat="1" applyFont="1" applyFill="1" applyBorder="1" applyAlignment="1">
      <alignment horizontal="right" vertical="center"/>
      <protection/>
    </xf>
    <xf numFmtId="190" fontId="11" fillId="33" borderId="10" xfId="61" applyNumberFormat="1" applyFont="1" applyFill="1" applyBorder="1" applyAlignment="1">
      <alignment vertical="center"/>
      <protection/>
    </xf>
    <xf numFmtId="190" fontId="11" fillId="33" borderId="10" xfId="42" applyNumberFormat="1" applyFont="1" applyFill="1" applyBorder="1" applyAlignment="1">
      <alignment horizontal="right" vertical="center"/>
    </xf>
    <xf numFmtId="190" fontId="11" fillId="33" borderId="10" xfId="42" applyNumberFormat="1" applyFont="1" applyFill="1" applyBorder="1" applyAlignment="1">
      <alignment vertical="center"/>
    </xf>
    <xf numFmtId="190" fontId="11" fillId="33" borderId="0" xfId="61" applyNumberFormat="1" applyFont="1" applyFill="1" applyBorder="1" applyAlignment="1">
      <alignment horizontal="right" vertical="center"/>
      <protection/>
    </xf>
    <xf numFmtId="190" fontId="11" fillId="33" borderId="0" xfId="42" applyNumberFormat="1" applyFont="1" applyFill="1" applyBorder="1" applyAlignment="1">
      <alignment horizontal="right" vertical="center"/>
    </xf>
    <xf numFmtId="190" fontId="11" fillId="33" borderId="11" xfId="61" applyNumberFormat="1" applyFont="1" applyFill="1" applyBorder="1" applyAlignment="1">
      <alignment horizontal="right" vertical="center"/>
      <protection/>
    </xf>
    <xf numFmtId="189" fontId="7" fillId="0" borderId="0" xfId="57" applyNumberFormat="1" applyFont="1" applyFill="1" applyBorder="1" applyAlignment="1">
      <alignment horizontal="center" vertical="center"/>
      <protection/>
    </xf>
    <xf numFmtId="189" fontId="7" fillId="0" borderId="0" xfId="57" applyNumberFormat="1" applyFont="1" applyFill="1" applyBorder="1" applyAlignment="1">
      <alignment horizontal="right" vertical="center"/>
      <protection/>
    </xf>
    <xf numFmtId="189" fontId="7" fillId="0" borderId="10" xfId="57" applyNumberFormat="1" applyFont="1" applyFill="1" applyBorder="1" applyAlignment="1">
      <alignment horizontal="center" vertical="center"/>
      <protection/>
    </xf>
    <xf numFmtId="189" fontId="7" fillId="0" borderId="10" xfId="57" applyNumberFormat="1" applyFont="1" applyFill="1" applyBorder="1" applyAlignment="1">
      <alignment horizontal="right" vertical="center"/>
      <protection/>
    </xf>
    <xf numFmtId="189" fontId="7" fillId="0" borderId="10" xfId="57" applyNumberFormat="1" applyFont="1" applyFill="1" applyBorder="1" applyAlignment="1">
      <alignment horizontal="left" vertical="center"/>
      <protection/>
    </xf>
    <xf numFmtId="189" fontId="6" fillId="0" borderId="10" xfId="57" applyNumberFormat="1" applyFont="1" applyFill="1" applyBorder="1" applyAlignment="1">
      <alignment horizontal="right" vertical="center"/>
      <protection/>
    </xf>
    <xf numFmtId="189" fontId="7" fillId="0" borderId="0" xfId="57" applyNumberFormat="1" applyFont="1" applyFill="1" applyBorder="1" applyAlignment="1">
      <alignment vertical="center"/>
      <protection/>
    </xf>
    <xf numFmtId="189" fontId="6" fillId="0" borderId="0" xfId="57" applyNumberFormat="1" applyFont="1" applyFill="1" applyBorder="1" applyAlignment="1">
      <alignment horizontal="center" vertical="center"/>
      <protection/>
    </xf>
    <xf numFmtId="189" fontId="6" fillId="0" borderId="0" xfId="57" applyNumberFormat="1" applyFont="1" applyFill="1" applyBorder="1" applyAlignment="1">
      <alignment horizontal="right" vertical="center"/>
      <protection/>
    </xf>
    <xf numFmtId="189" fontId="6" fillId="0" borderId="12" xfId="57" applyNumberFormat="1" applyFont="1" applyFill="1" applyBorder="1" applyAlignment="1">
      <alignment horizontal="center" vertical="center"/>
      <protection/>
    </xf>
    <xf numFmtId="190" fontId="6" fillId="0" borderId="10" xfId="44" applyNumberFormat="1" applyFont="1" applyFill="1" applyBorder="1" applyAlignment="1">
      <alignment horizontal="center" vertical="center" wrapText="1"/>
    </xf>
    <xf numFmtId="189" fontId="6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61" applyFont="1" applyFill="1" applyAlignment="1" quotePrefix="1">
      <alignment vertical="center"/>
      <protection/>
    </xf>
    <xf numFmtId="190" fontId="7" fillId="0" borderId="0" xfId="58" applyNumberFormat="1" applyFont="1" applyFill="1" applyBorder="1" applyAlignment="1">
      <alignment horizontal="right" vertical="center"/>
      <protection/>
    </xf>
    <xf numFmtId="189" fontId="7" fillId="0" borderId="0" xfId="58" applyNumberFormat="1" applyFont="1" applyFill="1" applyBorder="1" applyAlignment="1">
      <alignment vertical="center"/>
      <protection/>
    </xf>
    <xf numFmtId="190" fontId="7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90" fontId="7" fillId="0" borderId="10" xfId="57" applyNumberFormat="1" applyFont="1" applyFill="1" applyBorder="1" applyAlignment="1">
      <alignment horizontal="right" vertical="center"/>
      <protection/>
    </xf>
    <xf numFmtId="189" fontId="7" fillId="0" borderId="10" xfId="57" applyNumberFormat="1" applyFont="1" applyFill="1" applyBorder="1" applyAlignment="1">
      <alignment vertical="center"/>
      <protection/>
    </xf>
    <xf numFmtId="190" fontId="7" fillId="0" borderId="11" xfId="57" applyNumberFormat="1" applyFont="1" applyFill="1" applyBorder="1" applyAlignment="1">
      <alignment horizontal="right" vertical="center"/>
      <protection/>
    </xf>
    <xf numFmtId="189" fontId="7" fillId="33" borderId="0" xfId="57" applyNumberFormat="1" applyFont="1" applyFill="1" applyBorder="1" applyAlignment="1">
      <alignment vertical="center"/>
      <protection/>
    </xf>
    <xf numFmtId="190" fontId="7" fillId="33" borderId="0" xfId="57" applyNumberFormat="1" applyFont="1" applyFill="1" applyBorder="1" applyAlignment="1">
      <alignment horizontal="right" vertical="center"/>
      <protection/>
    </xf>
    <xf numFmtId="190" fontId="7" fillId="33" borderId="10" xfId="57" applyNumberFormat="1" applyFont="1" applyFill="1" applyBorder="1" applyAlignment="1">
      <alignment horizontal="right" vertical="center"/>
      <protection/>
    </xf>
    <xf numFmtId="189" fontId="7" fillId="33" borderId="10" xfId="57" applyNumberFormat="1" applyFont="1" applyFill="1" applyBorder="1" applyAlignment="1">
      <alignment vertical="center"/>
      <protection/>
    </xf>
    <xf numFmtId="190" fontId="7" fillId="33" borderId="11" xfId="57" applyNumberFormat="1" applyFont="1" applyFill="1" applyBorder="1" applyAlignment="1">
      <alignment horizontal="right" vertical="center"/>
      <protection/>
    </xf>
    <xf numFmtId="190" fontId="6" fillId="0" borderId="10" xfId="0" applyNumberFormat="1" applyFont="1" applyFill="1" applyBorder="1" applyAlignment="1">
      <alignment horizontal="center" vertical="center"/>
    </xf>
    <xf numFmtId="190" fontId="6" fillId="33" borderId="0" xfId="58" applyNumberFormat="1" applyFont="1" applyFill="1" applyBorder="1" applyAlignment="1">
      <alignment horizontal="right" vertical="center"/>
      <protection/>
    </xf>
    <xf numFmtId="190" fontId="6" fillId="0" borderId="0" xfId="58" applyNumberFormat="1" applyFont="1" applyFill="1" applyBorder="1" applyAlignment="1">
      <alignment horizontal="right" vertical="center"/>
      <protection/>
    </xf>
    <xf numFmtId="189" fontId="6" fillId="0" borderId="0" xfId="58" applyNumberFormat="1" applyFont="1" applyFill="1" applyBorder="1" applyAlignment="1">
      <alignment horizontal="center" vertical="center"/>
      <protection/>
    </xf>
    <xf numFmtId="190" fontId="7" fillId="33" borderId="0" xfId="58" applyNumberFormat="1" applyFont="1" applyFill="1" applyBorder="1" applyAlignment="1">
      <alignment horizontal="right" vertical="center"/>
      <protection/>
    </xf>
    <xf numFmtId="190" fontId="7" fillId="33" borderId="10" xfId="58" applyNumberFormat="1" applyFont="1" applyFill="1" applyBorder="1" applyAlignment="1">
      <alignment horizontal="right" vertical="center"/>
      <protection/>
    </xf>
    <xf numFmtId="190" fontId="7" fillId="0" borderId="10" xfId="58" applyNumberFormat="1" applyFont="1" applyFill="1" applyBorder="1" applyAlignment="1">
      <alignment horizontal="right" vertical="center"/>
      <protection/>
    </xf>
    <xf numFmtId="189" fontId="47" fillId="0" borderId="0" xfId="0" applyNumberFormat="1" applyFont="1" applyFill="1" applyBorder="1" applyAlignment="1">
      <alignment horizontal="left" vertical="center"/>
    </xf>
    <xf numFmtId="190" fontId="7" fillId="33" borderId="0" xfId="59" applyNumberFormat="1" applyFont="1" applyFill="1" applyBorder="1" applyAlignment="1">
      <alignment horizontal="right" vertical="center"/>
      <protection/>
    </xf>
    <xf numFmtId="189" fontId="7" fillId="0" borderId="0" xfId="59" applyNumberFormat="1" applyFont="1" applyFill="1" applyBorder="1" applyAlignment="1">
      <alignment horizontal="left" vertical="center"/>
      <protection/>
    </xf>
    <xf numFmtId="190" fontId="7" fillId="0" borderId="0" xfId="59" applyNumberFormat="1" applyFont="1" applyFill="1" applyBorder="1" applyAlignment="1">
      <alignment horizontal="right" vertical="center"/>
      <protection/>
    </xf>
    <xf numFmtId="189" fontId="7" fillId="0" borderId="0" xfId="59" applyNumberFormat="1" applyFont="1" applyFill="1" applyBorder="1" applyAlignment="1">
      <alignment horizontal="center" vertical="center"/>
      <protection/>
    </xf>
    <xf numFmtId="189" fontId="6" fillId="0" borderId="0" xfId="59" applyNumberFormat="1" applyFont="1" applyFill="1" applyBorder="1" applyAlignment="1">
      <alignment horizontal="left" vertical="center"/>
      <protection/>
    </xf>
    <xf numFmtId="189" fontId="6" fillId="0" borderId="0" xfId="59" applyNumberFormat="1" applyFont="1" applyFill="1" applyBorder="1" applyAlignment="1">
      <alignment horizontal="center" vertical="center"/>
      <protection/>
    </xf>
    <xf numFmtId="190" fontId="7" fillId="33" borderId="10" xfId="59" applyNumberFormat="1" applyFont="1" applyFill="1" applyBorder="1" applyAlignment="1">
      <alignment horizontal="right" vertical="center"/>
      <protection/>
    </xf>
    <xf numFmtId="190" fontId="7" fillId="0" borderId="10" xfId="59" applyNumberFormat="1" applyFont="1" applyFill="1" applyBorder="1" applyAlignment="1">
      <alignment horizontal="right" vertical="center"/>
      <protection/>
    </xf>
    <xf numFmtId="189" fontId="7" fillId="0" borderId="0" xfId="58" applyNumberFormat="1" applyFont="1" applyFill="1" applyBorder="1" applyAlignment="1">
      <alignment horizontal="center" vertical="center"/>
      <protection/>
    </xf>
    <xf numFmtId="190" fontId="48" fillId="0" borderId="0" xfId="58" applyNumberFormat="1" applyFont="1" applyFill="1" applyBorder="1" applyAlignment="1">
      <alignment horizontal="right" vertical="center"/>
      <protection/>
    </xf>
    <xf numFmtId="190" fontId="7" fillId="33" borderId="11" xfId="58" applyNumberFormat="1" applyFont="1" applyFill="1" applyBorder="1" applyAlignment="1">
      <alignment horizontal="right" vertical="center"/>
      <protection/>
    </xf>
    <xf numFmtId="190" fontId="7" fillId="0" borderId="11" xfId="58" applyNumberFormat="1" applyFont="1" applyFill="1" applyBorder="1" applyAlignment="1">
      <alignment horizontal="right" vertical="center"/>
      <protection/>
    </xf>
    <xf numFmtId="190" fontId="49" fillId="33" borderId="0" xfId="58" applyNumberFormat="1" applyFont="1" applyFill="1" applyBorder="1" applyAlignment="1">
      <alignment horizontal="right" vertical="center"/>
      <protection/>
    </xf>
    <xf numFmtId="189" fontId="49" fillId="0" borderId="0" xfId="58" applyNumberFormat="1" applyFont="1" applyFill="1" applyBorder="1" applyAlignment="1">
      <alignment horizontal="left" vertical="center"/>
      <protection/>
    </xf>
    <xf numFmtId="190" fontId="49" fillId="0" borderId="0" xfId="58" applyNumberFormat="1" applyFont="1" applyFill="1" applyBorder="1" applyAlignment="1">
      <alignment horizontal="right" vertical="center"/>
      <protection/>
    </xf>
    <xf numFmtId="189" fontId="49" fillId="0" borderId="0" xfId="58" applyNumberFormat="1" applyFont="1" applyFill="1" applyBorder="1" applyAlignment="1">
      <alignment horizontal="center" vertical="center"/>
      <protection/>
    </xf>
    <xf numFmtId="189" fontId="7" fillId="0" borderId="10" xfId="0" applyNumberFormat="1" applyFont="1" applyFill="1" applyBorder="1" applyAlignment="1">
      <alignment horizontal="left" vertical="center" shrinkToFit="1"/>
    </xf>
    <xf numFmtId="190" fontId="12" fillId="0" borderId="12" xfId="61" applyNumberFormat="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190" fontId="12" fillId="0" borderId="10" xfId="44" applyNumberFormat="1" applyFont="1" applyFill="1" applyBorder="1" applyAlignment="1">
      <alignment horizontal="center" vertical="center"/>
    </xf>
    <xf numFmtId="189" fontId="6" fillId="0" borderId="10" xfId="57" applyNumberFormat="1" applyFont="1" applyFill="1" applyBorder="1" applyAlignment="1">
      <alignment horizontal="center" vertical="center"/>
      <protection/>
    </xf>
    <xf numFmtId="189" fontId="6" fillId="0" borderId="10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3" xfId="57"/>
    <cellStyle name="Normal 3" xfId="58"/>
    <cellStyle name="Normal 3 2" xfId="59"/>
    <cellStyle name="Normal_EGCO_June10 TE" xfId="60"/>
    <cellStyle name="Normal_KEGCO_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50"/>
  <sheetViews>
    <sheetView zoomScale="115" zoomScaleNormal="115" zoomScaleSheetLayoutView="119" zoomScalePageLayoutView="0" workbookViewId="0" topLeftCell="A1">
      <selection activeCell="A1" sqref="A1"/>
    </sheetView>
  </sheetViews>
  <sheetFormatPr defaultColWidth="9.140625" defaultRowHeight="15.75" customHeight="1"/>
  <cols>
    <col min="1" max="2" width="1.1484375" style="3" customWidth="1"/>
    <col min="3" max="3" width="35.8515625" style="3" customWidth="1"/>
    <col min="4" max="4" width="6.7109375" style="2" customWidth="1"/>
    <col min="5" max="5" width="0.71875" style="3" customWidth="1"/>
    <col min="6" max="6" width="14.28125" style="4" customWidth="1"/>
    <col min="7" max="7" width="0.71875" style="3" customWidth="1"/>
    <col min="8" max="8" width="11.7109375" style="4" customWidth="1"/>
    <col min="9" max="9" width="0.71875" style="2" customWidth="1"/>
    <col min="10" max="10" width="14.2812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199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1:12" ht="18.75" customHeight="1">
      <c r="A5" s="6"/>
      <c r="D5" s="11"/>
      <c r="E5" s="1"/>
      <c r="F5" s="10"/>
      <c r="G5" s="12"/>
      <c r="H5" s="13" t="s">
        <v>2</v>
      </c>
      <c r="I5" s="14"/>
      <c r="J5" s="10"/>
      <c r="K5" s="12"/>
      <c r="L5" s="13" t="s">
        <v>138</v>
      </c>
    </row>
    <row r="6" spans="1:12" ht="18.75" customHeight="1">
      <c r="A6" s="6"/>
      <c r="D6" s="11"/>
      <c r="E6" s="1"/>
      <c r="F6" s="15" t="s">
        <v>3</v>
      </c>
      <c r="G6" s="1"/>
      <c r="H6" s="15" t="s">
        <v>4</v>
      </c>
      <c r="I6" s="16"/>
      <c r="J6" s="15" t="s">
        <v>3</v>
      </c>
      <c r="K6" s="1"/>
      <c r="L6" s="15" t="s">
        <v>4</v>
      </c>
    </row>
    <row r="7" spans="5:12" ht="18.75" customHeight="1">
      <c r="E7" s="1"/>
      <c r="F7" s="15" t="s">
        <v>200</v>
      </c>
      <c r="G7" s="1"/>
      <c r="H7" s="15" t="s">
        <v>5</v>
      </c>
      <c r="I7" s="16"/>
      <c r="J7" s="15" t="s">
        <v>200</v>
      </c>
      <c r="K7" s="1"/>
      <c r="L7" s="15" t="s">
        <v>5</v>
      </c>
    </row>
    <row r="8" spans="5:12" ht="18.75" customHeight="1">
      <c r="E8" s="1"/>
      <c r="F8" s="15" t="s">
        <v>170</v>
      </c>
      <c r="G8" s="1"/>
      <c r="H8" s="15" t="s">
        <v>149</v>
      </c>
      <c r="I8" s="16"/>
      <c r="J8" s="15" t="s">
        <v>170</v>
      </c>
      <c r="K8" s="1"/>
      <c r="L8" s="15" t="s">
        <v>149</v>
      </c>
    </row>
    <row r="9" spans="4:12" ht="18.75" customHeight="1">
      <c r="D9" s="17" t="s">
        <v>6</v>
      </c>
      <c r="E9" s="1"/>
      <c r="F9" s="13" t="s">
        <v>7</v>
      </c>
      <c r="G9" s="1"/>
      <c r="H9" s="13" t="s">
        <v>7</v>
      </c>
      <c r="I9" s="16"/>
      <c r="J9" s="13" t="s">
        <v>7</v>
      </c>
      <c r="K9" s="1"/>
      <c r="L9" s="13" t="s">
        <v>7</v>
      </c>
    </row>
    <row r="10" spans="4:12" ht="6" customHeight="1">
      <c r="D10" s="6"/>
      <c r="E10" s="1"/>
      <c r="F10" s="18"/>
      <c r="G10" s="6"/>
      <c r="H10" s="6"/>
      <c r="I10" s="6"/>
      <c r="J10" s="18"/>
      <c r="K10" s="6"/>
      <c r="L10" s="6"/>
    </row>
    <row r="11" spans="1:10" ht="18.75" customHeight="1">
      <c r="A11" s="1" t="s">
        <v>8</v>
      </c>
      <c r="F11" s="19"/>
      <c r="J11" s="19"/>
    </row>
    <row r="12" spans="1:10" ht="6" customHeight="1">
      <c r="A12" s="1"/>
      <c r="F12" s="19"/>
      <c r="J12" s="19"/>
    </row>
    <row r="13" spans="1:11" ht="18.75" customHeight="1">
      <c r="A13" s="1" t="s">
        <v>9</v>
      </c>
      <c r="F13" s="19"/>
      <c r="G13" s="20"/>
      <c r="I13" s="21"/>
      <c r="J13" s="19"/>
      <c r="K13" s="20"/>
    </row>
    <row r="14" spans="1:11" ht="6" customHeight="1">
      <c r="A14" s="1"/>
      <c r="F14" s="19"/>
      <c r="G14" s="20"/>
      <c r="I14" s="21"/>
      <c r="J14" s="19"/>
      <c r="K14" s="20"/>
    </row>
    <row r="15" spans="1:12" ht="18" customHeight="1">
      <c r="A15" s="3" t="s">
        <v>10</v>
      </c>
      <c r="F15" s="22">
        <v>8535882</v>
      </c>
      <c r="G15" s="23"/>
      <c r="H15" s="6">
        <v>5478570</v>
      </c>
      <c r="I15" s="24"/>
      <c r="J15" s="22">
        <v>3659134</v>
      </c>
      <c r="K15" s="24"/>
      <c r="L15" s="6">
        <v>544675</v>
      </c>
    </row>
    <row r="16" spans="1:12" ht="18" customHeight="1">
      <c r="A16" s="3" t="s">
        <v>11</v>
      </c>
      <c r="D16" s="2">
        <v>6</v>
      </c>
      <c r="F16" s="22">
        <v>23196</v>
      </c>
      <c r="G16" s="23"/>
      <c r="H16" s="25">
        <v>43993</v>
      </c>
      <c r="I16" s="26"/>
      <c r="J16" s="27">
        <v>0</v>
      </c>
      <c r="K16" s="26"/>
      <c r="L16" s="28">
        <v>0</v>
      </c>
    </row>
    <row r="17" spans="1:12" ht="18" customHeight="1">
      <c r="A17" s="3" t="s">
        <v>186</v>
      </c>
      <c r="D17" s="2">
        <v>7</v>
      </c>
      <c r="F17" s="22">
        <v>2516217</v>
      </c>
      <c r="G17" s="20"/>
      <c r="H17" s="6">
        <v>1650850</v>
      </c>
      <c r="I17" s="24"/>
      <c r="J17" s="22">
        <v>199327</v>
      </c>
      <c r="K17" s="24"/>
      <c r="L17" s="6">
        <v>190696</v>
      </c>
    </row>
    <row r="18" spans="1:12" ht="18" customHeight="1">
      <c r="A18" s="3" t="s">
        <v>12</v>
      </c>
      <c r="E18" s="6"/>
      <c r="F18" s="22">
        <v>677357</v>
      </c>
      <c r="G18" s="20"/>
      <c r="H18" s="6">
        <v>644064</v>
      </c>
      <c r="I18" s="24"/>
      <c r="J18" s="22">
        <v>495083</v>
      </c>
      <c r="K18" s="24"/>
      <c r="L18" s="6">
        <v>313275</v>
      </c>
    </row>
    <row r="19" spans="1:12" ht="18" customHeight="1">
      <c r="A19" s="3" t="s">
        <v>180</v>
      </c>
      <c r="F19" s="22">
        <v>3193</v>
      </c>
      <c r="G19" s="20"/>
      <c r="H19" s="6">
        <v>2693</v>
      </c>
      <c r="I19" s="6"/>
      <c r="J19" s="18">
        <v>13521566</v>
      </c>
      <c r="K19" s="6"/>
      <c r="L19" s="6">
        <v>2234143</v>
      </c>
    </row>
    <row r="20" spans="1:12" ht="18" customHeight="1">
      <c r="A20" s="3" t="s">
        <v>13</v>
      </c>
      <c r="F20" s="29">
        <v>570816</v>
      </c>
      <c r="G20" s="20"/>
      <c r="H20" s="30">
        <v>329962</v>
      </c>
      <c r="I20" s="24"/>
      <c r="J20" s="29">
        <v>152099</v>
      </c>
      <c r="K20" s="24"/>
      <c r="L20" s="30">
        <v>127115</v>
      </c>
    </row>
    <row r="21" spans="6:11" ht="6" customHeight="1">
      <c r="F21" s="19"/>
      <c r="G21" s="20"/>
      <c r="I21" s="21"/>
      <c r="J21" s="19"/>
      <c r="K21" s="20"/>
    </row>
    <row r="22" spans="1:12" ht="18.75" customHeight="1">
      <c r="A22" s="1" t="s">
        <v>14</v>
      </c>
      <c r="F22" s="29">
        <f>SUM(E15:F20)</f>
        <v>12326661</v>
      </c>
      <c r="G22" s="20"/>
      <c r="H22" s="10">
        <f>SUM(G15:H20)</f>
        <v>8150132</v>
      </c>
      <c r="I22" s="21"/>
      <c r="J22" s="29">
        <f>SUM(I15:J20)</f>
        <v>18027209</v>
      </c>
      <c r="K22" s="20"/>
      <c r="L22" s="10">
        <f>SUM(L15:L20)</f>
        <v>3409904</v>
      </c>
    </row>
    <row r="23" spans="6:11" ht="18.75" customHeight="1">
      <c r="F23" s="19"/>
      <c r="G23" s="20"/>
      <c r="I23" s="21"/>
      <c r="J23" s="19"/>
      <c r="K23" s="20"/>
    </row>
    <row r="24" spans="1:11" ht="18.75" customHeight="1">
      <c r="A24" s="1" t="s">
        <v>15</v>
      </c>
      <c r="F24" s="19"/>
      <c r="G24" s="20"/>
      <c r="I24" s="21"/>
      <c r="J24" s="19"/>
      <c r="K24" s="20"/>
    </row>
    <row r="25" spans="6:11" ht="6" customHeight="1">
      <c r="F25" s="19"/>
      <c r="G25" s="20"/>
      <c r="I25" s="21"/>
      <c r="J25" s="19"/>
      <c r="K25" s="20"/>
    </row>
    <row r="26" spans="1:12" ht="18" customHeight="1">
      <c r="A26" s="3" t="s">
        <v>11</v>
      </c>
      <c r="D26" s="2">
        <v>6</v>
      </c>
      <c r="F26" s="19">
        <v>127880</v>
      </c>
      <c r="G26" s="20"/>
      <c r="H26" s="31">
        <v>129701</v>
      </c>
      <c r="I26" s="21"/>
      <c r="J26" s="19">
        <v>98128</v>
      </c>
      <c r="K26" s="20"/>
      <c r="L26" s="31">
        <v>100771</v>
      </c>
    </row>
    <row r="27" spans="1:12" ht="18" customHeight="1">
      <c r="A27" s="3" t="s">
        <v>172</v>
      </c>
      <c r="D27" s="32">
        <v>8.1</v>
      </c>
      <c r="F27" s="19">
        <v>0</v>
      </c>
      <c r="G27" s="20"/>
      <c r="H27" s="31">
        <v>34531</v>
      </c>
      <c r="I27" s="21"/>
      <c r="J27" s="19">
        <v>0</v>
      </c>
      <c r="K27" s="20"/>
      <c r="L27" s="31">
        <v>34531</v>
      </c>
    </row>
    <row r="28" spans="1:12" ht="18" customHeight="1">
      <c r="A28" s="3" t="s">
        <v>16</v>
      </c>
      <c r="D28" s="2">
        <v>8</v>
      </c>
      <c r="F28" s="19">
        <v>0</v>
      </c>
      <c r="G28" s="20"/>
      <c r="H28" s="28">
        <v>0</v>
      </c>
      <c r="I28" s="21"/>
      <c r="J28" s="19">
        <v>23638355</v>
      </c>
      <c r="K28" s="20"/>
      <c r="L28" s="31">
        <v>22538019</v>
      </c>
    </row>
    <row r="29" spans="1:12" ht="18" customHeight="1">
      <c r="A29" s="3" t="s">
        <v>196</v>
      </c>
      <c r="D29" s="2">
        <v>8</v>
      </c>
      <c r="F29" s="19">
        <v>51262</v>
      </c>
      <c r="G29" s="20"/>
      <c r="H29" s="28">
        <v>0</v>
      </c>
      <c r="I29" s="21"/>
      <c r="J29" s="19">
        <v>0</v>
      </c>
      <c r="K29" s="20"/>
      <c r="L29" s="28">
        <v>0</v>
      </c>
    </row>
    <row r="30" spans="1:12" ht="18" customHeight="1">
      <c r="A30" s="3" t="s">
        <v>151</v>
      </c>
      <c r="D30" s="2">
        <v>8</v>
      </c>
      <c r="F30" s="19">
        <v>30699</v>
      </c>
      <c r="G30" s="20"/>
      <c r="H30" s="28">
        <v>0</v>
      </c>
      <c r="I30" s="21"/>
      <c r="J30" s="19">
        <v>43285</v>
      </c>
      <c r="K30" s="20"/>
      <c r="L30" s="31">
        <v>8754</v>
      </c>
    </row>
    <row r="31" spans="1:12" ht="18" customHeight="1">
      <c r="A31" s="3" t="s">
        <v>184</v>
      </c>
      <c r="D31" s="32"/>
      <c r="F31" s="19">
        <v>4846</v>
      </c>
      <c r="G31" s="20"/>
      <c r="H31" s="31">
        <v>4846</v>
      </c>
      <c r="I31" s="21"/>
      <c r="J31" s="19">
        <v>0</v>
      </c>
      <c r="K31" s="20"/>
      <c r="L31" s="28">
        <v>0</v>
      </c>
    </row>
    <row r="32" spans="1:12" ht="18" customHeight="1">
      <c r="A32" s="3" t="s">
        <v>148</v>
      </c>
      <c r="F32" s="19">
        <v>69609</v>
      </c>
      <c r="G32" s="20"/>
      <c r="H32" s="31">
        <v>32605</v>
      </c>
      <c r="I32" s="21"/>
      <c r="J32" s="19">
        <v>1033345</v>
      </c>
      <c r="K32" s="20"/>
      <c r="L32" s="31">
        <v>1034895</v>
      </c>
    </row>
    <row r="33" spans="1:12" ht="18" customHeight="1">
      <c r="A33" s="3" t="s">
        <v>17</v>
      </c>
      <c r="D33" s="2">
        <v>9</v>
      </c>
      <c r="F33" s="22">
        <v>50870157</v>
      </c>
      <c r="G33" s="20"/>
      <c r="H33" s="31">
        <v>47587212</v>
      </c>
      <c r="I33" s="24"/>
      <c r="J33" s="22">
        <v>385468</v>
      </c>
      <c r="K33" s="24"/>
      <c r="L33" s="31">
        <v>422988</v>
      </c>
    </row>
    <row r="34" spans="1:12" ht="18" customHeight="1">
      <c r="A34" s="3" t="s">
        <v>152</v>
      </c>
      <c r="F34" s="22">
        <v>875154</v>
      </c>
      <c r="G34" s="20"/>
      <c r="H34" s="31">
        <v>936524</v>
      </c>
      <c r="I34" s="24"/>
      <c r="J34" s="33">
        <v>0</v>
      </c>
      <c r="K34" s="24"/>
      <c r="L34" s="28">
        <v>0</v>
      </c>
    </row>
    <row r="35" spans="1:12" ht="18" customHeight="1">
      <c r="A35" s="3" t="s">
        <v>18</v>
      </c>
      <c r="D35" s="2">
        <v>9</v>
      </c>
      <c r="F35" s="22">
        <v>2850134</v>
      </c>
      <c r="G35" s="20"/>
      <c r="H35" s="31">
        <v>1941127</v>
      </c>
      <c r="I35" s="24"/>
      <c r="J35" s="22">
        <v>11251</v>
      </c>
      <c r="K35" s="24"/>
      <c r="L35" s="31">
        <v>10707</v>
      </c>
    </row>
    <row r="36" spans="1:12" ht="18" customHeight="1">
      <c r="A36" s="3" t="s">
        <v>19</v>
      </c>
      <c r="F36" s="22">
        <v>71118</v>
      </c>
      <c r="G36" s="20"/>
      <c r="H36" s="31">
        <v>64707</v>
      </c>
      <c r="I36" s="24"/>
      <c r="J36" s="22">
        <v>7738</v>
      </c>
      <c r="K36" s="24"/>
      <c r="L36" s="31">
        <v>8602</v>
      </c>
    </row>
    <row r="37" spans="1:12" ht="18" customHeight="1">
      <c r="A37" s="3" t="s">
        <v>187</v>
      </c>
      <c r="F37" s="29">
        <v>511099</v>
      </c>
      <c r="G37" s="20"/>
      <c r="H37" s="34">
        <v>326208</v>
      </c>
      <c r="I37" s="24"/>
      <c r="J37" s="29">
        <v>36076</v>
      </c>
      <c r="K37" s="24"/>
      <c r="L37" s="34">
        <v>21289</v>
      </c>
    </row>
    <row r="38" spans="6:11" ht="6" customHeight="1">
      <c r="F38" s="19"/>
      <c r="G38" s="20"/>
      <c r="I38" s="21"/>
      <c r="J38" s="19"/>
      <c r="K38" s="20"/>
    </row>
    <row r="39" spans="1:12" ht="18.75" customHeight="1">
      <c r="A39" s="1" t="s">
        <v>20</v>
      </c>
      <c r="B39" s="6"/>
      <c r="F39" s="29">
        <f>SUM(F26:F37)</f>
        <v>55461958</v>
      </c>
      <c r="G39" s="20"/>
      <c r="H39" s="10">
        <f>SUM(H26:H37)</f>
        <v>51057461</v>
      </c>
      <c r="I39" s="21"/>
      <c r="J39" s="29">
        <f>SUM(J26:J37)</f>
        <v>25253646</v>
      </c>
      <c r="K39" s="20"/>
      <c r="L39" s="10">
        <f>SUM(L26:L37)</f>
        <v>24180556</v>
      </c>
    </row>
    <row r="40" spans="6:11" ht="6" customHeight="1">
      <c r="F40" s="19"/>
      <c r="G40" s="20"/>
      <c r="I40" s="21"/>
      <c r="J40" s="19"/>
      <c r="K40" s="20"/>
    </row>
    <row r="41" spans="1:12" ht="18.75" customHeight="1" thickBot="1">
      <c r="A41" s="1" t="s">
        <v>21</v>
      </c>
      <c r="F41" s="35">
        <f>SUM(F39,F22)</f>
        <v>67788619</v>
      </c>
      <c r="G41" s="20"/>
      <c r="H41" s="36">
        <f>SUM(H39,H22)</f>
        <v>59207593</v>
      </c>
      <c r="I41" s="21"/>
      <c r="J41" s="35">
        <f>SUM(J39,J22)</f>
        <v>43280855</v>
      </c>
      <c r="K41" s="20"/>
      <c r="L41" s="36">
        <f>SUM(L39,L22)</f>
        <v>27590460</v>
      </c>
    </row>
    <row r="42" spans="1:11" ht="18.75" customHeight="1" thickTop="1">
      <c r="A42" s="1"/>
      <c r="G42" s="20"/>
      <c r="I42" s="21"/>
      <c r="K42" s="20"/>
    </row>
    <row r="43" spans="1:11" ht="18.75" customHeight="1">
      <c r="A43" s="1"/>
      <c r="G43" s="20"/>
      <c r="I43" s="21"/>
      <c r="K43" s="20"/>
    </row>
    <row r="44" spans="1:11" ht="26.25" customHeight="1">
      <c r="A44" s="1"/>
      <c r="G44" s="20"/>
      <c r="I44" s="21"/>
      <c r="K44" s="20"/>
    </row>
    <row r="45" spans="1:11" ht="15" customHeight="1">
      <c r="A45" s="1"/>
      <c r="G45" s="20"/>
      <c r="I45" s="21"/>
      <c r="K45" s="20"/>
    </row>
    <row r="46" spans="1:11" ht="18.75" customHeight="1">
      <c r="A46" s="3" t="s">
        <v>22</v>
      </c>
      <c r="G46" s="20"/>
      <c r="I46" s="21"/>
      <c r="K46" s="20"/>
    </row>
    <row r="47" spans="7:11" ht="18.75" customHeight="1">
      <c r="G47" s="20"/>
      <c r="I47" s="21"/>
      <c r="K47" s="20"/>
    </row>
    <row r="48" spans="7:11" ht="18.75" customHeight="1">
      <c r="G48" s="20"/>
      <c r="I48" s="21"/>
      <c r="K48" s="20"/>
    </row>
    <row r="49" spans="7:11" ht="18.75" customHeight="1">
      <c r="G49" s="20"/>
      <c r="I49" s="21"/>
      <c r="K49" s="20"/>
    </row>
    <row r="50" spans="1:11" ht="18" customHeight="1">
      <c r="A50" s="1"/>
      <c r="G50" s="20"/>
      <c r="I50" s="21"/>
      <c r="K50" s="20"/>
    </row>
    <row r="51" spans="1:12" ht="21.75" customHeight="1">
      <c r="A51" s="191" t="s">
        <v>275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</row>
    <row r="52" spans="1:12" ht="21.75" customHeight="1">
      <c r="A52" s="1" t="s">
        <v>0</v>
      </c>
      <c r="B52" s="1"/>
      <c r="C52" s="1"/>
      <c r="G52" s="20"/>
      <c r="I52" s="21"/>
      <c r="K52" s="20"/>
      <c r="L52" s="5"/>
    </row>
    <row r="53" spans="1:11" ht="21.75" customHeight="1">
      <c r="A53" s="1" t="s">
        <v>1</v>
      </c>
      <c r="B53" s="1"/>
      <c r="C53" s="1"/>
      <c r="G53" s="20"/>
      <c r="I53" s="21"/>
      <c r="K53" s="20"/>
    </row>
    <row r="54" spans="1:12" ht="21.75" customHeight="1">
      <c r="A54" s="7" t="str">
        <f>+A3</f>
        <v>ณ วันที่ 30 กันยายน พ.ศ. 2562</v>
      </c>
      <c r="B54" s="7"/>
      <c r="C54" s="7"/>
      <c r="D54" s="8"/>
      <c r="E54" s="9"/>
      <c r="F54" s="10"/>
      <c r="G54" s="37"/>
      <c r="H54" s="10"/>
      <c r="I54" s="38"/>
      <c r="J54" s="10"/>
      <c r="K54" s="37"/>
      <c r="L54" s="10"/>
    </row>
    <row r="55" spans="7:11" ht="18.75" customHeight="1">
      <c r="G55" s="20"/>
      <c r="I55" s="21"/>
      <c r="K55" s="20"/>
    </row>
    <row r="56" spans="1:12" ht="18.75" customHeight="1">
      <c r="A56" s="6"/>
      <c r="D56" s="11"/>
      <c r="E56" s="1"/>
      <c r="F56" s="10"/>
      <c r="G56" s="12"/>
      <c r="H56" s="13" t="s">
        <v>2</v>
      </c>
      <c r="I56" s="14"/>
      <c r="J56" s="10"/>
      <c r="K56" s="12"/>
      <c r="L56" s="13" t="s">
        <v>138</v>
      </c>
    </row>
    <row r="57" spans="4:12" ht="18.75" customHeight="1">
      <c r="D57" s="11"/>
      <c r="E57" s="1"/>
      <c r="F57" s="15" t="s">
        <v>3</v>
      </c>
      <c r="G57" s="1"/>
      <c r="H57" s="15" t="s">
        <v>4</v>
      </c>
      <c r="I57" s="16"/>
      <c r="J57" s="15" t="s">
        <v>3</v>
      </c>
      <c r="K57" s="1"/>
      <c r="L57" s="15" t="s">
        <v>4</v>
      </c>
    </row>
    <row r="58" spans="5:12" ht="18.75" customHeight="1">
      <c r="E58" s="1"/>
      <c r="F58" s="15" t="s">
        <v>200</v>
      </c>
      <c r="G58" s="1"/>
      <c r="H58" s="15" t="s">
        <v>5</v>
      </c>
      <c r="I58" s="16"/>
      <c r="J58" s="15" t="s">
        <v>200</v>
      </c>
      <c r="K58" s="1"/>
      <c r="L58" s="15" t="s">
        <v>5</v>
      </c>
    </row>
    <row r="59" spans="5:12" ht="18.75" customHeight="1">
      <c r="E59" s="1"/>
      <c r="F59" s="15" t="s">
        <v>170</v>
      </c>
      <c r="G59" s="1"/>
      <c r="H59" s="15" t="s">
        <v>149</v>
      </c>
      <c r="I59" s="16"/>
      <c r="J59" s="15" t="s">
        <v>170</v>
      </c>
      <c r="K59" s="1"/>
      <c r="L59" s="15" t="s">
        <v>149</v>
      </c>
    </row>
    <row r="60" spans="4:12" ht="18.75" customHeight="1">
      <c r="D60" s="17" t="s">
        <v>6</v>
      </c>
      <c r="E60" s="1"/>
      <c r="F60" s="13" t="s">
        <v>7</v>
      </c>
      <c r="G60" s="1"/>
      <c r="H60" s="13" t="s">
        <v>7</v>
      </c>
      <c r="I60" s="16"/>
      <c r="J60" s="13" t="s">
        <v>7</v>
      </c>
      <c r="K60" s="1"/>
      <c r="L60" s="13" t="s">
        <v>7</v>
      </c>
    </row>
    <row r="61" spans="1:11" ht="6" customHeight="1">
      <c r="A61" s="1"/>
      <c r="F61" s="19"/>
      <c r="G61" s="20"/>
      <c r="I61" s="21"/>
      <c r="J61" s="19"/>
      <c r="K61" s="20"/>
    </row>
    <row r="62" spans="1:11" ht="18.75" customHeight="1">
      <c r="A62" s="1" t="s">
        <v>23</v>
      </c>
      <c r="F62" s="19"/>
      <c r="G62" s="20"/>
      <c r="I62" s="21"/>
      <c r="J62" s="19"/>
      <c r="K62" s="20"/>
    </row>
    <row r="63" spans="1:11" ht="6" customHeight="1">
      <c r="A63" s="1"/>
      <c r="F63" s="19"/>
      <c r="G63" s="20"/>
      <c r="I63" s="21"/>
      <c r="J63" s="19"/>
      <c r="K63" s="20"/>
    </row>
    <row r="64" spans="1:11" ht="18.75" customHeight="1">
      <c r="A64" s="1" t="s">
        <v>24</v>
      </c>
      <c r="F64" s="19"/>
      <c r="G64" s="20"/>
      <c r="I64" s="21"/>
      <c r="J64" s="19"/>
      <c r="K64" s="20"/>
    </row>
    <row r="65" spans="1:11" ht="6" customHeight="1">
      <c r="A65" s="1"/>
      <c r="F65" s="19"/>
      <c r="G65" s="20"/>
      <c r="I65" s="21"/>
      <c r="J65" s="19"/>
      <c r="K65" s="20"/>
    </row>
    <row r="66" spans="1:12" ht="18" customHeight="1">
      <c r="A66" s="3" t="s">
        <v>25</v>
      </c>
      <c r="D66" s="2">
        <v>10</v>
      </c>
      <c r="F66" s="19">
        <v>2389219</v>
      </c>
      <c r="G66" s="23"/>
      <c r="H66" s="31">
        <v>1817015</v>
      </c>
      <c r="I66" s="24"/>
      <c r="J66" s="22">
        <v>2349831</v>
      </c>
      <c r="K66" s="24"/>
      <c r="L66" s="31">
        <v>1814603</v>
      </c>
    </row>
    <row r="67" spans="1:12" ht="18" customHeight="1">
      <c r="A67" s="3" t="s">
        <v>26</v>
      </c>
      <c r="F67" s="19">
        <v>204385</v>
      </c>
      <c r="G67" s="23"/>
      <c r="H67" s="31">
        <v>150180</v>
      </c>
      <c r="I67" s="24"/>
      <c r="J67" s="22">
        <v>145223</v>
      </c>
      <c r="K67" s="24"/>
      <c r="L67" s="31">
        <v>71820</v>
      </c>
    </row>
    <row r="68" spans="1:12" ht="18" customHeight="1">
      <c r="A68" s="3" t="s">
        <v>27</v>
      </c>
      <c r="F68" s="19">
        <v>756817</v>
      </c>
      <c r="G68" s="23"/>
      <c r="H68" s="31">
        <v>460549</v>
      </c>
      <c r="I68" s="24"/>
      <c r="J68" s="22">
        <v>263729</v>
      </c>
      <c r="K68" s="24"/>
      <c r="L68" s="31">
        <v>143096</v>
      </c>
    </row>
    <row r="69" spans="1:12" ht="18" customHeight="1">
      <c r="A69" s="3" t="s">
        <v>28</v>
      </c>
      <c r="F69" s="19">
        <v>1336950</v>
      </c>
      <c r="G69" s="23"/>
      <c r="H69" s="31">
        <v>8781473</v>
      </c>
      <c r="I69" s="24"/>
      <c r="J69" s="22">
        <v>0</v>
      </c>
      <c r="K69" s="24"/>
      <c r="L69" s="28">
        <v>0</v>
      </c>
    </row>
    <row r="70" spans="1:12" ht="18" customHeight="1">
      <c r="A70" s="3" t="s">
        <v>32</v>
      </c>
      <c r="D70" s="32">
        <v>16.5</v>
      </c>
      <c r="F70" s="19">
        <v>0</v>
      </c>
      <c r="G70" s="23"/>
      <c r="H70" s="28">
        <v>0</v>
      </c>
      <c r="I70" s="24"/>
      <c r="J70" s="22">
        <v>2536710</v>
      </c>
      <c r="K70" s="24"/>
      <c r="L70" s="31">
        <v>494000</v>
      </c>
    </row>
    <row r="71" spans="1:12" ht="18" customHeight="1">
      <c r="A71" s="3" t="s">
        <v>29</v>
      </c>
      <c r="F71" s="19"/>
      <c r="G71" s="23"/>
      <c r="H71" s="31"/>
      <c r="I71" s="24"/>
      <c r="J71" s="22"/>
      <c r="K71" s="24"/>
      <c r="L71" s="31"/>
    </row>
    <row r="72" spans="2:12" ht="18" customHeight="1">
      <c r="B72" s="3" t="s">
        <v>254</v>
      </c>
      <c r="C72" s="6"/>
      <c r="D72" s="2">
        <v>11</v>
      </c>
      <c r="F72" s="19">
        <v>96067</v>
      </c>
      <c r="G72" s="23"/>
      <c r="H72" s="31">
        <v>264048</v>
      </c>
      <c r="I72" s="24"/>
      <c r="J72" s="22">
        <v>0</v>
      </c>
      <c r="K72" s="24"/>
      <c r="L72" s="28">
        <v>0</v>
      </c>
    </row>
    <row r="73" spans="1:12" ht="18" customHeight="1">
      <c r="A73" s="3" t="s">
        <v>31</v>
      </c>
      <c r="F73" s="19"/>
      <c r="G73" s="23"/>
      <c r="H73" s="31"/>
      <c r="I73" s="24"/>
      <c r="J73" s="22"/>
      <c r="K73" s="24"/>
      <c r="L73" s="31"/>
    </row>
    <row r="74" spans="1:12" ht="18" customHeight="1">
      <c r="A74" s="6"/>
      <c r="B74" s="3" t="s">
        <v>30</v>
      </c>
      <c r="C74" s="6"/>
      <c r="F74" s="19">
        <v>5033</v>
      </c>
      <c r="G74" s="23"/>
      <c r="H74" s="31">
        <v>622</v>
      </c>
      <c r="I74" s="24"/>
      <c r="J74" s="22">
        <v>0</v>
      </c>
      <c r="K74" s="24"/>
      <c r="L74" s="28">
        <v>0</v>
      </c>
    </row>
    <row r="75" spans="1:12" ht="18" customHeight="1">
      <c r="A75" s="6" t="s">
        <v>173</v>
      </c>
      <c r="C75" s="6"/>
      <c r="D75" s="2">
        <v>12</v>
      </c>
      <c r="F75" s="19">
        <v>2999272</v>
      </c>
      <c r="G75" s="23"/>
      <c r="H75" s="31">
        <v>999778</v>
      </c>
      <c r="I75" s="24"/>
      <c r="J75" s="22">
        <v>2999272</v>
      </c>
      <c r="K75" s="24"/>
      <c r="L75" s="31">
        <v>999778</v>
      </c>
    </row>
    <row r="76" spans="1:12" ht="18" customHeight="1">
      <c r="A76" s="3" t="s">
        <v>33</v>
      </c>
      <c r="F76" s="19">
        <v>16105</v>
      </c>
      <c r="G76" s="23"/>
      <c r="H76" s="31">
        <v>28648</v>
      </c>
      <c r="I76" s="24"/>
      <c r="J76" s="22">
        <v>0</v>
      </c>
      <c r="K76" s="24"/>
      <c r="L76" s="24">
        <v>0</v>
      </c>
    </row>
    <row r="77" spans="1:12" ht="18" customHeight="1">
      <c r="A77" s="3" t="s">
        <v>34</v>
      </c>
      <c r="D77" s="32"/>
      <c r="F77" s="39">
        <v>2517</v>
      </c>
      <c r="G77" s="23"/>
      <c r="H77" s="34">
        <v>258</v>
      </c>
      <c r="I77" s="24"/>
      <c r="J77" s="29">
        <v>0</v>
      </c>
      <c r="K77" s="24"/>
      <c r="L77" s="10">
        <v>0</v>
      </c>
    </row>
    <row r="78" spans="1:11" ht="6" customHeight="1">
      <c r="A78" s="6"/>
      <c r="B78" s="40"/>
      <c r="F78" s="19"/>
      <c r="G78" s="23"/>
      <c r="I78" s="21"/>
      <c r="J78" s="19"/>
      <c r="K78" s="20"/>
    </row>
    <row r="79" spans="1:12" ht="18.75" customHeight="1">
      <c r="A79" s="1" t="s">
        <v>35</v>
      </c>
      <c r="B79" s="6"/>
      <c r="F79" s="29">
        <f>SUM(F66:F77)</f>
        <v>7806365</v>
      </c>
      <c r="G79" s="20"/>
      <c r="H79" s="10">
        <f>SUM(H66:H77)</f>
        <v>12502571</v>
      </c>
      <c r="I79" s="21"/>
      <c r="J79" s="29">
        <f>SUM(J66:J77)</f>
        <v>8294765</v>
      </c>
      <c r="K79" s="20"/>
      <c r="L79" s="10">
        <f>SUM(L66:L77)</f>
        <v>3523297</v>
      </c>
    </row>
    <row r="80" spans="6:11" ht="14.25" customHeight="1">
      <c r="F80" s="19"/>
      <c r="G80" s="20"/>
      <c r="I80" s="21"/>
      <c r="J80" s="19"/>
      <c r="K80" s="20"/>
    </row>
    <row r="81" spans="1:11" ht="18.75" customHeight="1">
      <c r="A81" s="1" t="s">
        <v>36</v>
      </c>
      <c r="F81" s="19"/>
      <c r="G81" s="20"/>
      <c r="I81" s="21"/>
      <c r="J81" s="19"/>
      <c r="K81" s="20"/>
    </row>
    <row r="82" spans="1:11" ht="6" customHeight="1">
      <c r="A82" s="1"/>
      <c r="F82" s="19"/>
      <c r="G82" s="20"/>
      <c r="I82" s="21"/>
      <c r="J82" s="19"/>
      <c r="K82" s="20"/>
    </row>
    <row r="83" spans="1:12" ht="18" customHeight="1">
      <c r="A83" s="3" t="s">
        <v>37</v>
      </c>
      <c r="D83" s="2">
        <v>11</v>
      </c>
      <c r="F83" s="22">
        <v>24089723</v>
      </c>
      <c r="G83" s="20"/>
      <c r="H83" s="31">
        <v>19142474</v>
      </c>
      <c r="I83" s="21"/>
      <c r="J83" s="22">
        <v>5673832</v>
      </c>
      <c r="K83" s="4"/>
      <c r="L83" s="31">
        <v>789876</v>
      </c>
    </row>
    <row r="84" spans="1:12" ht="18" customHeight="1">
      <c r="A84" s="3" t="s">
        <v>38</v>
      </c>
      <c r="D84" s="41">
        <v>12</v>
      </c>
      <c r="F84" s="22">
        <v>10990789</v>
      </c>
      <c r="G84" s="20"/>
      <c r="H84" s="31">
        <v>6996144</v>
      </c>
      <c r="I84" s="21"/>
      <c r="J84" s="22">
        <v>10990789</v>
      </c>
      <c r="K84" s="4"/>
      <c r="L84" s="31">
        <v>6996144</v>
      </c>
    </row>
    <row r="85" spans="1:12" ht="18" customHeight="1">
      <c r="A85" s="3" t="s">
        <v>34</v>
      </c>
      <c r="D85" s="41"/>
      <c r="F85" s="22">
        <v>4107</v>
      </c>
      <c r="G85" s="20"/>
      <c r="H85" s="31">
        <v>5166</v>
      </c>
      <c r="I85" s="21"/>
      <c r="J85" s="22">
        <v>0</v>
      </c>
      <c r="K85" s="4"/>
      <c r="L85" s="28">
        <v>0</v>
      </c>
    </row>
    <row r="86" spans="1:12" ht="18" customHeight="1">
      <c r="A86" s="3" t="s">
        <v>39</v>
      </c>
      <c r="D86" s="41"/>
      <c r="F86" s="22">
        <v>2344</v>
      </c>
      <c r="G86" s="20"/>
      <c r="H86" s="31">
        <v>6402</v>
      </c>
      <c r="I86" s="21"/>
      <c r="J86" s="22">
        <v>0</v>
      </c>
      <c r="K86" s="4"/>
      <c r="L86" s="28">
        <v>0</v>
      </c>
    </row>
    <row r="87" spans="1:12" ht="18" customHeight="1">
      <c r="A87" s="3" t="s">
        <v>154</v>
      </c>
      <c r="D87" s="41"/>
      <c r="F87" s="22">
        <v>179956</v>
      </c>
      <c r="G87" s="20"/>
      <c r="H87" s="24">
        <v>200531</v>
      </c>
      <c r="I87" s="21"/>
      <c r="J87" s="22">
        <v>0</v>
      </c>
      <c r="K87" s="4"/>
      <c r="L87" s="24">
        <v>0</v>
      </c>
    </row>
    <row r="88" spans="1:12" ht="18" customHeight="1">
      <c r="A88" s="3" t="s">
        <v>40</v>
      </c>
      <c r="F88" s="22">
        <v>47647</v>
      </c>
      <c r="G88" s="20"/>
      <c r="H88" s="31">
        <v>33888</v>
      </c>
      <c r="I88" s="21"/>
      <c r="J88" s="22">
        <v>42874</v>
      </c>
      <c r="K88" s="4"/>
      <c r="L88" s="31">
        <v>30913</v>
      </c>
    </row>
    <row r="89" spans="1:12" ht="18" customHeight="1">
      <c r="A89" s="3" t="s">
        <v>161</v>
      </c>
      <c r="D89" s="42"/>
      <c r="F89" s="22">
        <v>0</v>
      </c>
      <c r="G89" s="6"/>
      <c r="H89" s="28">
        <v>0</v>
      </c>
      <c r="I89" s="6"/>
      <c r="J89" s="18">
        <v>722514</v>
      </c>
      <c r="K89" s="6"/>
      <c r="L89" s="31">
        <v>546159</v>
      </c>
    </row>
    <row r="90" spans="1:12" ht="18" customHeight="1">
      <c r="A90" s="3" t="s">
        <v>41</v>
      </c>
      <c r="D90" s="41">
        <v>13</v>
      </c>
      <c r="F90" s="22">
        <v>1552306</v>
      </c>
      <c r="G90" s="6"/>
      <c r="H90" s="31">
        <v>799685</v>
      </c>
      <c r="I90" s="6"/>
      <c r="J90" s="18">
        <v>1593</v>
      </c>
      <c r="K90" s="6"/>
      <c r="L90" s="31">
        <v>1593</v>
      </c>
    </row>
    <row r="91" spans="1:12" ht="18" customHeight="1">
      <c r="A91" s="3" t="s">
        <v>155</v>
      </c>
      <c r="F91" s="29">
        <v>3600</v>
      </c>
      <c r="G91" s="20"/>
      <c r="H91" s="43">
        <v>3107</v>
      </c>
      <c r="I91" s="21"/>
      <c r="J91" s="29">
        <v>2313</v>
      </c>
      <c r="K91" s="4"/>
      <c r="L91" s="10">
        <v>1546</v>
      </c>
    </row>
    <row r="92" spans="6:11" ht="6" customHeight="1">
      <c r="F92" s="19"/>
      <c r="G92" s="20"/>
      <c r="I92" s="23"/>
      <c r="J92" s="19"/>
      <c r="K92" s="23"/>
    </row>
    <row r="93" spans="1:12" ht="18.75" customHeight="1">
      <c r="A93" s="1" t="s">
        <v>42</v>
      </c>
      <c r="B93" s="6"/>
      <c r="F93" s="29">
        <f>SUM(F83:F91)</f>
        <v>36870472</v>
      </c>
      <c r="G93" s="20"/>
      <c r="H93" s="10">
        <f>SUM(H83:H91)</f>
        <v>27187397</v>
      </c>
      <c r="I93" s="21"/>
      <c r="J93" s="29">
        <f>SUM(J83:J91)</f>
        <v>17433915</v>
      </c>
      <c r="K93" s="20"/>
      <c r="L93" s="10">
        <f>SUM(L83:L91)</f>
        <v>8366231</v>
      </c>
    </row>
    <row r="94" spans="1:11" ht="6" customHeight="1">
      <c r="A94" s="1"/>
      <c r="F94" s="19"/>
      <c r="G94" s="20"/>
      <c r="I94" s="21"/>
      <c r="J94" s="19"/>
      <c r="K94" s="20"/>
    </row>
    <row r="95" spans="1:12" ht="18.75" customHeight="1">
      <c r="A95" s="1" t="s">
        <v>43</v>
      </c>
      <c r="B95" s="1"/>
      <c r="F95" s="29">
        <f>SUM(F79,F93)</f>
        <v>44676837</v>
      </c>
      <c r="G95" s="20"/>
      <c r="H95" s="10">
        <f>SUM(H79,H93)</f>
        <v>39689968</v>
      </c>
      <c r="I95" s="21"/>
      <c r="J95" s="29">
        <f>SUM(J79,J93)</f>
        <v>25728680</v>
      </c>
      <c r="K95" s="20"/>
      <c r="L95" s="10">
        <f>SUM(L79,L93)</f>
        <v>11889528</v>
      </c>
    </row>
    <row r="96" spans="1:11" ht="18.75" customHeight="1">
      <c r="A96" s="1"/>
      <c r="B96" s="1"/>
      <c r="G96" s="20"/>
      <c r="I96" s="21"/>
      <c r="K96" s="20"/>
    </row>
    <row r="97" spans="1:11" ht="21" customHeight="1">
      <c r="A97" s="1"/>
      <c r="B97" s="1"/>
      <c r="G97" s="20"/>
      <c r="I97" s="21"/>
      <c r="K97" s="20"/>
    </row>
    <row r="98" spans="1:11" ht="18.75" customHeight="1">
      <c r="A98" s="1"/>
      <c r="B98" s="1"/>
      <c r="G98" s="20"/>
      <c r="I98" s="21"/>
      <c r="K98" s="20"/>
    </row>
    <row r="99" spans="1:11" ht="21.75" customHeight="1">
      <c r="A99" s="1"/>
      <c r="B99" s="1"/>
      <c r="G99" s="20"/>
      <c r="I99" s="21"/>
      <c r="K99" s="20"/>
    </row>
    <row r="100" spans="1:11" ht="25.5" customHeight="1">
      <c r="A100" s="1"/>
      <c r="B100" s="1"/>
      <c r="G100" s="20"/>
      <c r="I100" s="21"/>
      <c r="K100" s="20"/>
    </row>
    <row r="101" spans="1:11" ht="15" customHeight="1">
      <c r="A101" s="1"/>
      <c r="B101" s="1"/>
      <c r="G101" s="20"/>
      <c r="I101" s="21"/>
      <c r="K101" s="20"/>
    </row>
    <row r="102" spans="1:12" ht="21.75" customHeight="1">
      <c r="A102" s="191" t="str">
        <f>A51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</row>
    <row r="103" spans="1:11" ht="21.75" customHeight="1">
      <c r="A103" s="1" t="s">
        <v>0</v>
      </c>
      <c r="B103" s="1"/>
      <c r="C103" s="1"/>
      <c r="G103" s="20"/>
      <c r="I103" s="21"/>
      <c r="K103" s="20"/>
    </row>
    <row r="104" spans="1:11" ht="21.75" customHeight="1">
      <c r="A104" s="1" t="s">
        <v>1</v>
      </c>
      <c r="B104" s="1"/>
      <c r="C104" s="1"/>
      <c r="G104" s="20"/>
      <c r="I104" s="21"/>
      <c r="K104" s="20"/>
    </row>
    <row r="105" spans="1:12" ht="21.75" customHeight="1">
      <c r="A105" s="7" t="str">
        <f>+A3</f>
        <v>ณ วันที่ 30 กันยายน พ.ศ. 2562</v>
      </c>
      <c r="B105" s="7"/>
      <c r="C105" s="7"/>
      <c r="D105" s="8"/>
      <c r="E105" s="9"/>
      <c r="F105" s="10"/>
      <c r="G105" s="37"/>
      <c r="H105" s="10"/>
      <c r="I105" s="38"/>
      <c r="J105" s="10"/>
      <c r="K105" s="37"/>
      <c r="L105" s="10"/>
    </row>
    <row r="106" spans="7:11" ht="18.75" customHeight="1">
      <c r="G106" s="20"/>
      <c r="I106" s="21"/>
      <c r="K106" s="20"/>
    </row>
    <row r="107" spans="1:12" ht="21" customHeight="1">
      <c r="A107" s="6"/>
      <c r="D107" s="11"/>
      <c r="E107" s="1"/>
      <c r="F107" s="10"/>
      <c r="G107" s="12"/>
      <c r="H107" s="13" t="s">
        <v>2</v>
      </c>
      <c r="I107" s="14"/>
      <c r="J107" s="10"/>
      <c r="K107" s="12"/>
      <c r="L107" s="13" t="s">
        <v>138</v>
      </c>
    </row>
    <row r="108" spans="4:12" ht="21" customHeight="1">
      <c r="D108" s="11"/>
      <c r="E108" s="1"/>
      <c r="F108" s="15" t="s">
        <v>3</v>
      </c>
      <c r="G108" s="1"/>
      <c r="H108" s="15" t="s">
        <v>4</v>
      </c>
      <c r="I108" s="16"/>
      <c r="J108" s="15" t="s">
        <v>3</v>
      </c>
      <c r="K108" s="1"/>
      <c r="L108" s="15" t="s">
        <v>4</v>
      </c>
    </row>
    <row r="109" spans="5:12" ht="21" customHeight="1">
      <c r="E109" s="1"/>
      <c r="F109" s="15" t="s">
        <v>200</v>
      </c>
      <c r="G109" s="1"/>
      <c r="H109" s="15" t="s">
        <v>5</v>
      </c>
      <c r="I109" s="16"/>
      <c r="J109" s="15" t="s">
        <v>200</v>
      </c>
      <c r="K109" s="1"/>
      <c r="L109" s="15" t="s">
        <v>5</v>
      </c>
    </row>
    <row r="110" spans="5:12" ht="21" customHeight="1">
      <c r="E110" s="1"/>
      <c r="F110" s="15" t="s">
        <v>170</v>
      </c>
      <c r="G110" s="1"/>
      <c r="H110" s="15" t="s">
        <v>149</v>
      </c>
      <c r="I110" s="16"/>
      <c r="J110" s="15" t="s">
        <v>170</v>
      </c>
      <c r="K110" s="1"/>
      <c r="L110" s="15" t="s">
        <v>149</v>
      </c>
    </row>
    <row r="111" spans="5:12" ht="21" customHeight="1">
      <c r="E111" s="1"/>
      <c r="F111" s="13" t="s">
        <v>7</v>
      </c>
      <c r="G111" s="1"/>
      <c r="H111" s="13" t="s">
        <v>7</v>
      </c>
      <c r="I111" s="16"/>
      <c r="J111" s="13" t="s">
        <v>7</v>
      </c>
      <c r="K111" s="1"/>
      <c r="L111" s="13" t="s">
        <v>7</v>
      </c>
    </row>
    <row r="112" spans="1:11" ht="6" customHeight="1">
      <c r="A112" s="1"/>
      <c r="F112" s="19"/>
      <c r="G112" s="20"/>
      <c r="I112" s="21"/>
      <c r="J112" s="19"/>
      <c r="K112" s="20"/>
    </row>
    <row r="113" spans="1:11" ht="21" customHeight="1">
      <c r="A113" s="1" t="s">
        <v>273</v>
      </c>
      <c r="F113" s="19"/>
      <c r="G113" s="20"/>
      <c r="I113" s="21"/>
      <c r="J113" s="19"/>
      <c r="K113" s="20"/>
    </row>
    <row r="114" spans="1:11" ht="6" customHeight="1">
      <c r="A114" s="1"/>
      <c r="F114" s="19"/>
      <c r="G114" s="20"/>
      <c r="I114" s="21"/>
      <c r="J114" s="19"/>
      <c r="K114" s="20"/>
    </row>
    <row r="115" spans="1:11" ht="21" customHeight="1">
      <c r="A115" s="1" t="s">
        <v>44</v>
      </c>
      <c r="F115" s="19"/>
      <c r="G115" s="20"/>
      <c r="I115" s="21"/>
      <c r="J115" s="19"/>
      <c r="K115" s="20"/>
    </row>
    <row r="116" spans="1:11" ht="6" customHeight="1">
      <c r="A116" s="1"/>
      <c r="F116" s="19"/>
      <c r="G116" s="20"/>
      <c r="I116" s="21"/>
      <c r="J116" s="19"/>
      <c r="K116" s="20"/>
    </row>
    <row r="117" spans="1:11" ht="21" customHeight="1">
      <c r="A117" s="3" t="s">
        <v>45</v>
      </c>
      <c r="F117" s="19"/>
      <c r="G117" s="20"/>
      <c r="I117" s="21"/>
      <c r="J117" s="19"/>
      <c r="K117" s="20"/>
    </row>
    <row r="118" spans="2:12" ht="21" customHeight="1">
      <c r="B118" s="3" t="s">
        <v>46</v>
      </c>
      <c r="F118" s="18"/>
      <c r="G118" s="6"/>
      <c r="H118" s="6"/>
      <c r="I118" s="6"/>
      <c r="J118" s="18"/>
      <c r="K118" s="6"/>
      <c r="L118" s="6"/>
    </row>
    <row r="119" spans="3:12" ht="21" customHeight="1">
      <c r="C119" s="40" t="s">
        <v>274</v>
      </c>
      <c r="F119" s="18"/>
      <c r="G119" s="6"/>
      <c r="H119" s="6"/>
      <c r="I119" s="6"/>
      <c r="J119" s="18"/>
      <c r="K119" s="6"/>
      <c r="L119" s="6"/>
    </row>
    <row r="120" spans="3:12" ht="21" customHeight="1" thickBot="1">
      <c r="C120" s="3" t="s">
        <v>47</v>
      </c>
      <c r="F120" s="35">
        <f>H120</f>
        <v>373000</v>
      </c>
      <c r="G120" s="20"/>
      <c r="H120" s="36">
        <v>373000</v>
      </c>
      <c r="I120" s="21"/>
      <c r="J120" s="35">
        <f>L120</f>
        <v>373000</v>
      </c>
      <c r="K120" s="20"/>
      <c r="L120" s="36">
        <v>373000</v>
      </c>
    </row>
    <row r="121" spans="1:11" ht="6" customHeight="1" thickTop="1">
      <c r="A121" s="1"/>
      <c r="F121" s="19"/>
      <c r="G121" s="20"/>
      <c r="I121" s="21"/>
      <c r="J121" s="19"/>
      <c r="K121" s="20"/>
    </row>
    <row r="122" spans="2:12" ht="21" customHeight="1">
      <c r="B122" s="3" t="s">
        <v>48</v>
      </c>
      <c r="F122" s="18"/>
      <c r="G122" s="6"/>
      <c r="H122" s="6"/>
      <c r="I122" s="6"/>
      <c r="J122" s="18"/>
      <c r="K122" s="6"/>
      <c r="L122" s="6"/>
    </row>
    <row r="123" spans="2:12" ht="21" customHeight="1">
      <c r="B123" s="40"/>
      <c r="C123" s="40" t="s">
        <v>274</v>
      </c>
      <c r="F123" s="19"/>
      <c r="G123" s="20"/>
      <c r="H123" s="24"/>
      <c r="I123" s="24"/>
      <c r="J123" s="22"/>
      <c r="K123" s="24"/>
      <c r="L123" s="24"/>
    </row>
    <row r="124" spans="2:12" ht="21" customHeight="1">
      <c r="B124" s="40"/>
      <c r="C124" s="3" t="s">
        <v>49</v>
      </c>
      <c r="F124" s="19">
        <f>9!F36</f>
        <v>373000</v>
      </c>
      <c r="G124" s="20"/>
      <c r="H124" s="4">
        <v>373000</v>
      </c>
      <c r="I124" s="24"/>
      <c r="J124" s="22">
        <f>'10'!F26</f>
        <v>373000</v>
      </c>
      <c r="K124" s="24"/>
      <c r="L124" s="4">
        <v>373000</v>
      </c>
    </row>
    <row r="125" spans="1:12" ht="21" customHeight="1">
      <c r="A125" s="3" t="s">
        <v>50</v>
      </c>
      <c r="F125" s="19">
        <f>9!H36</f>
        <v>3680616</v>
      </c>
      <c r="G125" s="20"/>
      <c r="H125" s="6">
        <v>3680616</v>
      </c>
      <c r="I125" s="24"/>
      <c r="J125" s="22">
        <f>'10'!H26</f>
        <v>3680616</v>
      </c>
      <c r="K125" s="24"/>
      <c r="L125" s="6">
        <v>3680616</v>
      </c>
    </row>
    <row r="126" spans="1:11" ht="21" customHeight="1">
      <c r="A126" s="3" t="s">
        <v>51</v>
      </c>
      <c r="F126" s="19"/>
      <c r="G126" s="20"/>
      <c r="H126" s="6"/>
      <c r="I126" s="21"/>
      <c r="J126" s="19"/>
      <c r="K126" s="20"/>
    </row>
    <row r="127" spans="2:12" ht="21" customHeight="1">
      <c r="B127" s="3" t="s">
        <v>52</v>
      </c>
      <c r="F127" s="18"/>
      <c r="G127" s="6"/>
      <c r="H127" s="6"/>
      <c r="I127" s="6"/>
      <c r="J127" s="18"/>
      <c r="K127" s="6"/>
      <c r="L127" s="6"/>
    </row>
    <row r="128" spans="2:12" ht="21" customHeight="1">
      <c r="B128" s="40" t="s">
        <v>53</v>
      </c>
      <c r="C128" s="6"/>
      <c r="F128" s="22">
        <f>9!J36</f>
        <v>37300</v>
      </c>
      <c r="G128" s="20"/>
      <c r="H128" s="6">
        <v>37300</v>
      </c>
      <c r="I128" s="4"/>
      <c r="J128" s="22">
        <f>'10'!J26</f>
        <v>37300</v>
      </c>
      <c r="K128" s="4"/>
      <c r="L128" s="31">
        <v>37300</v>
      </c>
    </row>
    <row r="129" spans="2:12" ht="21" customHeight="1">
      <c r="B129" s="3" t="s">
        <v>54</v>
      </c>
      <c r="F129" s="19">
        <f>9!L36</f>
        <v>18226030</v>
      </c>
      <c r="G129" s="20"/>
      <c r="H129" s="6">
        <v>14826640</v>
      </c>
      <c r="I129" s="4"/>
      <c r="J129" s="19">
        <f>'10'!L26</f>
        <v>13479642</v>
      </c>
      <c r="K129" s="4"/>
      <c r="L129" s="31">
        <v>11626023</v>
      </c>
    </row>
    <row r="130" spans="1:12" ht="21" customHeight="1">
      <c r="A130" s="3" t="s">
        <v>55</v>
      </c>
      <c r="F130" s="29">
        <f>9!V36</f>
        <v>-915841</v>
      </c>
      <c r="G130" s="20"/>
      <c r="H130" s="30">
        <v>-778893</v>
      </c>
      <c r="I130" s="4"/>
      <c r="J130" s="29">
        <f>'10'!P26</f>
        <v>-18383</v>
      </c>
      <c r="K130" s="4"/>
      <c r="L130" s="34">
        <v>-16007</v>
      </c>
    </row>
    <row r="131" spans="1:11" ht="6" customHeight="1">
      <c r="A131" s="1"/>
      <c r="F131" s="19"/>
      <c r="G131" s="20"/>
      <c r="I131" s="21"/>
      <c r="J131" s="19"/>
      <c r="K131" s="20"/>
    </row>
    <row r="132" spans="1:12" ht="21" customHeight="1">
      <c r="A132" s="1" t="s">
        <v>147</v>
      </c>
      <c r="F132" s="19">
        <f>SUM(F124:F130)</f>
        <v>21401105</v>
      </c>
      <c r="G132" s="4"/>
      <c r="H132" s="4">
        <f>SUM(H124:H130)</f>
        <v>18138663</v>
      </c>
      <c r="I132" s="4"/>
      <c r="J132" s="19">
        <f>SUM(J124:J130)</f>
        <v>17552175</v>
      </c>
      <c r="K132" s="4"/>
      <c r="L132" s="4">
        <f>SUM(L124:L130)</f>
        <v>15700932</v>
      </c>
    </row>
    <row r="133" spans="1:12" ht="21" customHeight="1">
      <c r="A133" s="3" t="s">
        <v>56</v>
      </c>
      <c r="F133" s="29">
        <f>9!Z36</f>
        <v>1710677</v>
      </c>
      <c r="G133" s="23"/>
      <c r="H133" s="10">
        <v>1378962</v>
      </c>
      <c r="I133" s="23"/>
      <c r="J133" s="29">
        <v>0</v>
      </c>
      <c r="K133" s="23"/>
      <c r="L133" s="10">
        <v>0</v>
      </c>
    </row>
    <row r="134" spans="1:11" ht="6" customHeight="1">
      <c r="A134" s="1"/>
      <c r="F134" s="19"/>
      <c r="G134" s="20"/>
      <c r="I134" s="21"/>
      <c r="J134" s="19"/>
      <c r="K134" s="20"/>
    </row>
    <row r="135" spans="1:12" ht="21" customHeight="1">
      <c r="A135" s="1" t="s">
        <v>57</v>
      </c>
      <c r="B135" s="1"/>
      <c r="F135" s="29">
        <f>SUM(F132:F133)</f>
        <v>23111782</v>
      </c>
      <c r="G135" s="23"/>
      <c r="H135" s="10">
        <f>SUM(H132:H133)</f>
        <v>19517625</v>
      </c>
      <c r="I135" s="23"/>
      <c r="J135" s="29">
        <f>SUM(J132:J133)</f>
        <v>17552175</v>
      </c>
      <c r="K135" s="23"/>
      <c r="L135" s="10">
        <f>SUM(L132:L133)</f>
        <v>15700932</v>
      </c>
    </row>
    <row r="136" spans="1:11" ht="6" customHeight="1">
      <c r="A136" s="1"/>
      <c r="F136" s="19"/>
      <c r="G136" s="20"/>
      <c r="I136" s="21"/>
      <c r="J136" s="19"/>
      <c r="K136" s="20"/>
    </row>
    <row r="137" spans="1:12" ht="21" customHeight="1" thickBot="1">
      <c r="A137" s="1" t="s">
        <v>58</v>
      </c>
      <c r="F137" s="35">
        <f>SUM(F135,F95)</f>
        <v>67788619</v>
      </c>
      <c r="G137" s="20"/>
      <c r="H137" s="36">
        <f>SUM(H135,H95)</f>
        <v>59207593</v>
      </c>
      <c r="I137" s="20"/>
      <c r="J137" s="35">
        <f>SUM(J135,J95)</f>
        <v>43280855</v>
      </c>
      <c r="K137" s="20"/>
      <c r="L137" s="36">
        <f>SUM(L135,L95)</f>
        <v>27590460</v>
      </c>
    </row>
    <row r="138" spans="1:11" ht="21" customHeight="1" thickTop="1">
      <c r="A138" s="1"/>
      <c r="G138" s="20"/>
      <c r="I138" s="20"/>
      <c r="K138" s="20"/>
    </row>
    <row r="139" spans="1:11" ht="21" customHeight="1">
      <c r="A139" s="1"/>
      <c r="G139" s="4"/>
      <c r="I139" s="20"/>
      <c r="K139" s="20"/>
    </row>
    <row r="140" spans="1:11" ht="21" customHeight="1">
      <c r="A140" s="1"/>
      <c r="G140" s="20"/>
      <c r="I140" s="20"/>
      <c r="K140" s="20"/>
    </row>
    <row r="141" spans="1:11" ht="21" customHeight="1">
      <c r="A141" s="1"/>
      <c r="G141" s="20"/>
      <c r="I141" s="20"/>
      <c r="K141" s="20"/>
    </row>
    <row r="142" spans="1:11" ht="21" customHeight="1">
      <c r="A142" s="1"/>
      <c r="G142" s="20"/>
      <c r="I142" s="20"/>
      <c r="K142" s="20"/>
    </row>
    <row r="143" spans="1:11" ht="21" customHeight="1">
      <c r="A143" s="1"/>
      <c r="G143" s="20"/>
      <c r="I143" s="20"/>
      <c r="K143" s="20"/>
    </row>
    <row r="144" spans="1:11" ht="21" customHeight="1">
      <c r="A144" s="1"/>
      <c r="G144" s="20"/>
      <c r="I144" s="20"/>
      <c r="K144" s="20"/>
    </row>
    <row r="145" spans="1:11" ht="21" customHeight="1">
      <c r="A145" s="1"/>
      <c r="G145" s="20"/>
      <c r="I145" s="20"/>
      <c r="K145" s="20"/>
    </row>
    <row r="146" spans="1:11" ht="21" customHeight="1">
      <c r="A146" s="1"/>
      <c r="G146" s="20"/>
      <c r="I146" s="20"/>
      <c r="K146" s="20"/>
    </row>
    <row r="147" spans="1:11" ht="21" customHeight="1">
      <c r="A147" s="1"/>
      <c r="G147" s="20"/>
      <c r="I147" s="20"/>
      <c r="K147" s="20"/>
    </row>
    <row r="148" spans="1:11" ht="14.25" customHeight="1">
      <c r="A148" s="1"/>
      <c r="G148" s="20"/>
      <c r="I148" s="20"/>
      <c r="K148" s="20"/>
    </row>
    <row r="149" spans="1:11" ht="5.25" customHeight="1">
      <c r="A149" s="1"/>
      <c r="G149" s="20"/>
      <c r="I149" s="20"/>
      <c r="K149" s="20"/>
    </row>
    <row r="150" spans="1:12" ht="21.75" customHeight="1">
      <c r="A150" s="191" t="str">
        <f>A51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</row>
  </sheetData>
  <sheetProtection/>
  <mergeCells count="3">
    <mergeCell ref="A51:L51"/>
    <mergeCell ref="A102:L102"/>
    <mergeCell ref="A150:L150"/>
  </mergeCells>
  <printOptions/>
  <pageMargins left="0.8" right="0.5" top="0.5" bottom="0.6" header="0.49" footer="0.4"/>
  <pageSetup firstPageNumber="2" useFirstPageNumber="1" fitToHeight="0" fitToWidth="1" horizontalDpi="1200" verticalDpi="1200" orientation="portrait" paperSize="9" scale="90" r:id="rId1"/>
  <headerFooter>
    <oddFooter>&amp;R&amp;"Browallia New,Regular"&amp;13&amp;P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101"/>
  <sheetViews>
    <sheetView zoomScaleSheetLayoutView="85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3" customWidth="1"/>
    <col min="3" max="3" width="35.57421875" style="3" customWidth="1"/>
    <col min="4" max="4" width="7.7109375" style="2" customWidth="1"/>
    <col min="5" max="5" width="0.85546875" style="3" customWidth="1"/>
    <col min="6" max="6" width="11.28125" style="4" customWidth="1"/>
    <col min="7" max="7" width="0.85546875" style="3" customWidth="1"/>
    <col min="8" max="8" width="11.28125" style="4" customWidth="1"/>
    <col min="9" max="9" width="0.85546875" style="2" customWidth="1"/>
    <col min="10" max="10" width="11.28125" style="4" customWidth="1"/>
    <col min="11" max="11" width="0.85546875" style="3" customWidth="1"/>
    <col min="12" max="12" width="11.28125" style="4" customWidth="1"/>
    <col min="13" max="16384" width="6.8515625" style="6" customWidth="1"/>
  </cols>
  <sheetData>
    <row r="1" spans="1:12" ht="21.75" customHeight="1">
      <c r="A1" s="1" t="s">
        <v>0</v>
      </c>
      <c r="B1" s="1"/>
      <c r="C1" s="1"/>
      <c r="G1" s="20"/>
      <c r="I1" s="21"/>
      <c r="K1" s="20"/>
      <c r="L1" s="14" t="s">
        <v>3</v>
      </c>
    </row>
    <row r="2" spans="1:11" ht="21.75" customHeight="1">
      <c r="A2" s="1" t="s">
        <v>59</v>
      </c>
      <c r="B2" s="1"/>
      <c r="C2" s="1"/>
      <c r="G2" s="20"/>
      <c r="I2" s="21"/>
      <c r="K2" s="20"/>
    </row>
    <row r="3" spans="1:12" ht="21.75" customHeight="1">
      <c r="A3" s="7" t="s">
        <v>201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18" customHeight="1">
      <c r="G4" s="20"/>
      <c r="I4" s="21"/>
      <c r="K4" s="20"/>
    </row>
    <row r="5" spans="1:12" ht="18" customHeight="1">
      <c r="A5" s="6"/>
      <c r="D5" s="11"/>
      <c r="E5" s="1"/>
      <c r="F5" s="10"/>
      <c r="G5" s="44"/>
      <c r="H5" s="13" t="s">
        <v>2</v>
      </c>
      <c r="I5" s="45"/>
      <c r="J5" s="10"/>
      <c r="K5" s="44"/>
      <c r="L5" s="13" t="s">
        <v>138</v>
      </c>
    </row>
    <row r="6" spans="5:12" ht="18" customHeight="1">
      <c r="E6" s="1"/>
      <c r="F6" s="15" t="s">
        <v>170</v>
      </c>
      <c r="G6" s="1"/>
      <c r="H6" s="15" t="s">
        <v>149</v>
      </c>
      <c r="I6" s="16"/>
      <c r="J6" s="15" t="s">
        <v>170</v>
      </c>
      <c r="K6" s="1"/>
      <c r="L6" s="15" t="s">
        <v>149</v>
      </c>
    </row>
    <row r="7" spans="4:12" ht="18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6" customHeight="1">
      <c r="F8" s="19"/>
      <c r="G8" s="23"/>
      <c r="I8" s="23"/>
      <c r="J8" s="19"/>
      <c r="K8" s="23"/>
    </row>
    <row r="9" spans="1:12" s="51" customFormat="1" ht="18" customHeight="1">
      <c r="A9" s="46" t="s">
        <v>202</v>
      </c>
      <c r="B9" s="46"/>
      <c r="C9" s="46"/>
      <c r="D9" s="47"/>
      <c r="E9" s="46"/>
      <c r="F9" s="48">
        <v>2228107</v>
      </c>
      <c r="G9" s="49"/>
      <c r="H9" s="50">
        <v>1666438</v>
      </c>
      <c r="I9" s="49"/>
      <c r="J9" s="48">
        <v>918154</v>
      </c>
      <c r="K9" s="49"/>
      <c r="L9" s="50">
        <v>849684</v>
      </c>
    </row>
    <row r="10" spans="1:12" s="51" customFormat="1" ht="18" customHeight="1">
      <c r="A10" s="46" t="s">
        <v>60</v>
      </c>
      <c r="B10" s="46"/>
      <c r="C10" s="46"/>
      <c r="D10" s="47"/>
      <c r="E10" s="46"/>
      <c r="F10" s="48">
        <v>1875316</v>
      </c>
      <c r="H10" s="50">
        <v>1293996</v>
      </c>
      <c r="J10" s="48">
        <v>0</v>
      </c>
      <c r="L10" s="50">
        <v>0</v>
      </c>
    </row>
    <row r="11" spans="1:12" s="51" customFormat="1" ht="18" customHeight="1">
      <c r="A11" s="46" t="s">
        <v>61</v>
      </c>
      <c r="B11" s="46"/>
      <c r="C11" s="46"/>
      <c r="D11" s="2"/>
      <c r="E11" s="46"/>
      <c r="F11" s="48">
        <v>0</v>
      </c>
      <c r="G11" s="49"/>
      <c r="H11" s="50">
        <v>0</v>
      </c>
      <c r="I11" s="49"/>
      <c r="J11" s="48">
        <v>1302747</v>
      </c>
      <c r="K11" s="49"/>
      <c r="L11" s="50">
        <v>1004995</v>
      </c>
    </row>
    <row r="12" spans="1:12" s="51" customFormat="1" ht="18" customHeight="1">
      <c r="A12" s="46" t="s">
        <v>62</v>
      </c>
      <c r="B12" s="46"/>
      <c r="C12" s="46"/>
      <c r="D12" s="47"/>
      <c r="E12" s="46"/>
      <c r="F12" s="48">
        <v>14523</v>
      </c>
      <c r="G12" s="49"/>
      <c r="H12" s="50">
        <v>2498</v>
      </c>
      <c r="I12" s="49"/>
      <c r="J12" s="48">
        <v>114162</v>
      </c>
      <c r="K12" s="49"/>
      <c r="L12" s="50">
        <v>30126</v>
      </c>
    </row>
    <row r="13" spans="1:10" s="51" customFormat="1" ht="18" customHeight="1">
      <c r="A13" s="46" t="s">
        <v>211</v>
      </c>
      <c r="B13" s="46"/>
      <c r="C13" s="46"/>
      <c r="D13" s="47"/>
      <c r="E13" s="46"/>
      <c r="F13" s="52"/>
      <c r="J13" s="52"/>
    </row>
    <row r="14" spans="1:12" s="51" customFormat="1" ht="18" customHeight="1">
      <c r="A14" s="46" t="s">
        <v>260</v>
      </c>
      <c r="B14" s="46"/>
      <c r="C14" s="46"/>
      <c r="D14" s="47"/>
      <c r="E14" s="46"/>
      <c r="F14" s="53">
        <v>0</v>
      </c>
      <c r="G14" s="49"/>
      <c r="H14" s="54">
        <v>0</v>
      </c>
      <c r="I14" s="49"/>
      <c r="J14" s="53">
        <v>0</v>
      </c>
      <c r="K14" s="49"/>
      <c r="L14" s="54">
        <v>0</v>
      </c>
    </row>
    <row r="15" spans="6:11" ht="6" customHeight="1">
      <c r="F15" s="19"/>
      <c r="G15" s="23"/>
      <c r="I15" s="23"/>
      <c r="J15" s="19"/>
      <c r="K15" s="23"/>
    </row>
    <row r="16" spans="1:12" ht="18" customHeight="1">
      <c r="A16" s="1" t="s">
        <v>63</v>
      </c>
      <c r="B16" s="6"/>
      <c r="C16" s="1"/>
      <c r="F16" s="29">
        <f>SUM(F9:F15)</f>
        <v>4117946</v>
      </c>
      <c r="G16" s="23"/>
      <c r="H16" s="10">
        <f>SUM(H9:H15)</f>
        <v>2962932</v>
      </c>
      <c r="I16" s="23"/>
      <c r="J16" s="29">
        <f>SUM(J9:J15)</f>
        <v>2335063</v>
      </c>
      <c r="K16" s="23"/>
      <c r="L16" s="10">
        <f>SUM(L9:L15)</f>
        <v>1884805</v>
      </c>
    </row>
    <row r="17" spans="6:11" ht="9.75" customHeight="1">
      <c r="F17" s="19"/>
      <c r="G17" s="23"/>
      <c r="I17" s="23"/>
      <c r="J17" s="19"/>
      <c r="K17" s="23"/>
    </row>
    <row r="18" spans="1:12" s="51" customFormat="1" ht="18" customHeight="1">
      <c r="A18" s="46" t="s">
        <v>203</v>
      </c>
      <c r="B18" s="46"/>
      <c r="C18" s="46"/>
      <c r="D18" s="55"/>
      <c r="E18" s="46"/>
      <c r="F18" s="48">
        <v>-1814320</v>
      </c>
      <c r="G18" s="56"/>
      <c r="H18" s="50">
        <v>-1366125</v>
      </c>
      <c r="I18" s="56"/>
      <c r="J18" s="48">
        <v>-964756</v>
      </c>
      <c r="K18" s="57"/>
      <c r="L18" s="50">
        <v>-807656</v>
      </c>
    </row>
    <row r="19" spans="1:12" s="51" customFormat="1" ht="18" customHeight="1">
      <c r="A19" s="46" t="s">
        <v>64</v>
      </c>
      <c r="B19" s="46"/>
      <c r="C19" s="46"/>
      <c r="D19" s="47"/>
      <c r="E19" s="46"/>
      <c r="F19" s="48">
        <v>-21787</v>
      </c>
      <c r="G19" s="49"/>
      <c r="H19" s="50">
        <v>-13543</v>
      </c>
      <c r="I19" s="49"/>
      <c r="J19" s="48">
        <v>-16506</v>
      </c>
      <c r="K19" s="49"/>
      <c r="L19" s="50">
        <v>-13389</v>
      </c>
    </row>
    <row r="20" spans="1:12" s="51" customFormat="1" ht="18" customHeight="1">
      <c r="A20" s="46" t="s">
        <v>65</v>
      </c>
      <c r="B20" s="46"/>
      <c r="C20" s="46"/>
      <c r="D20" s="47"/>
      <c r="E20" s="49"/>
      <c r="F20" s="48">
        <v>-167421</v>
      </c>
      <c r="G20" s="49"/>
      <c r="H20" s="50">
        <v>-173205</v>
      </c>
      <c r="I20" s="49"/>
      <c r="J20" s="48">
        <v>-97814</v>
      </c>
      <c r="K20" s="49"/>
      <c r="L20" s="50">
        <v>-77962</v>
      </c>
    </row>
    <row r="21" spans="1:12" s="51" customFormat="1" ht="18" customHeight="1">
      <c r="A21" s="46" t="s">
        <v>66</v>
      </c>
      <c r="B21" s="46"/>
      <c r="C21" s="46"/>
      <c r="D21" s="47"/>
      <c r="E21" s="49"/>
      <c r="F21" s="48">
        <v>-84099</v>
      </c>
      <c r="G21" s="49"/>
      <c r="H21" s="50">
        <v>154696</v>
      </c>
      <c r="I21" s="49"/>
      <c r="J21" s="48">
        <v>-1639</v>
      </c>
      <c r="K21" s="49"/>
      <c r="L21" s="50">
        <v>-704</v>
      </c>
    </row>
    <row r="22" spans="1:12" s="51" customFormat="1" ht="18" customHeight="1">
      <c r="A22" s="46" t="s">
        <v>68</v>
      </c>
      <c r="B22" s="46"/>
      <c r="C22" s="46"/>
      <c r="D22" s="47"/>
      <c r="E22" s="49"/>
      <c r="F22" s="53">
        <v>-382517</v>
      </c>
      <c r="G22" s="49"/>
      <c r="H22" s="54">
        <v>-293758</v>
      </c>
      <c r="I22" s="49"/>
      <c r="J22" s="53">
        <v>-197818</v>
      </c>
      <c r="K22" s="49"/>
      <c r="L22" s="54">
        <v>-82649</v>
      </c>
    </row>
    <row r="23" spans="6:11" ht="6" customHeight="1">
      <c r="F23" s="19"/>
      <c r="G23" s="23"/>
      <c r="I23" s="23"/>
      <c r="J23" s="19"/>
      <c r="K23" s="23"/>
    </row>
    <row r="24" spans="1:12" ht="18" customHeight="1">
      <c r="A24" s="1" t="s">
        <v>67</v>
      </c>
      <c r="B24" s="6"/>
      <c r="F24" s="29">
        <f>SUM(F18:F23)</f>
        <v>-2470144</v>
      </c>
      <c r="G24" s="4"/>
      <c r="H24" s="10">
        <f>SUM(H18:H23)</f>
        <v>-1691935</v>
      </c>
      <c r="I24" s="4"/>
      <c r="J24" s="29">
        <f>SUM(J18:J23)</f>
        <v>-1278533</v>
      </c>
      <c r="K24" s="4"/>
      <c r="L24" s="10">
        <f>SUM(L18:L23)</f>
        <v>-982360</v>
      </c>
    </row>
    <row r="25" spans="6:11" ht="9.75" customHeight="1">
      <c r="F25" s="19"/>
      <c r="G25" s="4"/>
      <c r="I25" s="4"/>
      <c r="J25" s="19"/>
      <c r="K25" s="4"/>
    </row>
    <row r="26" spans="1:11" ht="18" customHeight="1">
      <c r="A26" s="3" t="s">
        <v>255</v>
      </c>
      <c r="F26" s="19"/>
      <c r="G26" s="23"/>
      <c r="I26" s="23"/>
      <c r="J26" s="19"/>
      <c r="K26" s="23"/>
    </row>
    <row r="27" spans="2:12" ht="18" customHeight="1">
      <c r="B27" s="3" t="s">
        <v>198</v>
      </c>
      <c r="D27" s="47"/>
      <c r="E27" s="46"/>
      <c r="F27" s="53">
        <v>-6176</v>
      </c>
      <c r="G27" s="49"/>
      <c r="H27" s="54">
        <v>-342</v>
      </c>
      <c r="I27" s="49"/>
      <c r="J27" s="53">
        <v>0</v>
      </c>
      <c r="K27" s="49"/>
      <c r="L27" s="54">
        <v>0</v>
      </c>
    </row>
    <row r="28" spans="6:11" ht="6" customHeight="1">
      <c r="F28" s="19"/>
      <c r="G28" s="4"/>
      <c r="I28" s="4"/>
      <c r="J28" s="19"/>
      <c r="K28" s="4"/>
    </row>
    <row r="29" spans="1:12" ht="18.75">
      <c r="A29" s="1" t="s">
        <v>69</v>
      </c>
      <c r="F29" s="48">
        <f>SUM(F16+F24+F27)</f>
        <v>1641626</v>
      </c>
      <c r="G29" s="50"/>
      <c r="H29" s="50">
        <f>SUM(H16+H24+H27)</f>
        <v>1270655</v>
      </c>
      <c r="I29" s="50"/>
      <c r="J29" s="48">
        <f>SUM(J16+J24+J27)</f>
        <v>1056530</v>
      </c>
      <c r="K29" s="50"/>
      <c r="L29" s="50">
        <f>SUM(L16+L24+L27)</f>
        <v>902445</v>
      </c>
    </row>
    <row r="30" spans="1:12" ht="18" customHeight="1">
      <c r="A30" s="3" t="s">
        <v>70</v>
      </c>
      <c r="D30" s="2">
        <v>14</v>
      </c>
      <c r="F30" s="53">
        <v>5869</v>
      </c>
      <c r="G30" s="49"/>
      <c r="H30" s="54">
        <v>-10730</v>
      </c>
      <c r="I30" s="49"/>
      <c r="J30" s="53">
        <v>0</v>
      </c>
      <c r="K30" s="49"/>
      <c r="L30" s="54">
        <v>413</v>
      </c>
    </row>
    <row r="31" spans="6:11" ht="6" customHeight="1">
      <c r="F31" s="19"/>
      <c r="G31" s="23"/>
      <c r="I31" s="23"/>
      <c r="J31" s="19"/>
      <c r="K31" s="23"/>
    </row>
    <row r="32" spans="1:12" ht="18" customHeight="1">
      <c r="A32" s="1" t="s">
        <v>71</v>
      </c>
      <c r="F32" s="29">
        <f>SUM(F29:F30)</f>
        <v>1647495</v>
      </c>
      <c r="G32" s="4"/>
      <c r="H32" s="10">
        <f>SUM(H29:H30)</f>
        <v>1259925</v>
      </c>
      <c r="I32" s="4"/>
      <c r="J32" s="29">
        <f>SUM(J29:J30)</f>
        <v>1056530</v>
      </c>
      <c r="K32" s="4"/>
      <c r="L32" s="10">
        <f>SUM(L29:L30)</f>
        <v>902858</v>
      </c>
    </row>
    <row r="33" spans="6:11" ht="9.75" customHeight="1">
      <c r="F33" s="19"/>
      <c r="G33" s="4"/>
      <c r="I33" s="4"/>
      <c r="J33" s="19"/>
      <c r="K33" s="4"/>
    </row>
    <row r="34" spans="1:11" ht="18" customHeight="1">
      <c r="A34" s="58" t="s">
        <v>244</v>
      </c>
      <c r="F34" s="19"/>
      <c r="G34" s="23"/>
      <c r="I34" s="23"/>
      <c r="J34" s="19"/>
      <c r="K34" s="23"/>
    </row>
    <row r="35" spans="1:11" ht="6" customHeight="1">
      <c r="A35" s="1"/>
      <c r="F35" s="19"/>
      <c r="G35" s="4"/>
      <c r="I35" s="4"/>
      <c r="J35" s="19"/>
      <c r="K35" s="4"/>
    </row>
    <row r="36" spans="1:11" ht="18.75" customHeight="1">
      <c r="A36" s="3" t="s">
        <v>234</v>
      </c>
      <c r="F36" s="19"/>
      <c r="G36" s="4"/>
      <c r="I36" s="4"/>
      <c r="J36" s="19"/>
      <c r="K36" s="4"/>
    </row>
    <row r="37" spans="1:11" ht="18.75" customHeight="1">
      <c r="A37" s="1"/>
      <c r="B37" s="3" t="s">
        <v>72</v>
      </c>
      <c r="F37" s="19"/>
      <c r="G37" s="4"/>
      <c r="I37" s="4"/>
      <c r="J37" s="19"/>
      <c r="K37" s="4"/>
    </row>
    <row r="38" spans="1:12" ht="18.75" customHeight="1">
      <c r="A38" s="1"/>
      <c r="B38" s="59" t="s">
        <v>276</v>
      </c>
      <c r="C38" s="46"/>
      <c r="F38" s="19"/>
      <c r="G38" s="6"/>
      <c r="H38" s="6"/>
      <c r="I38" s="6"/>
      <c r="J38" s="19"/>
      <c r="K38" s="6"/>
      <c r="L38" s="6"/>
    </row>
    <row r="39" spans="1:12" ht="18.75" customHeight="1">
      <c r="A39" s="1"/>
      <c r="B39" s="59"/>
      <c r="C39" s="46" t="s">
        <v>277</v>
      </c>
      <c r="F39" s="19">
        <v>-2443</v>
      </c>
      <c r="G39" s="4"/>
      <c r="H39" s="4">
        <v>0</v>
      </c>
      <c r="I39" s="4"/>
      <c r="J39" s="19">
        <v>-2376</v>
      </c>
      <c r="K39" s="4"/>
      <c r="L39" s="4">
        <v>0</v>
      </c>
    </row>
    <row r="40" spans="1:11" ht="18.75" customHeight="1">
      <c r="A40" s="1"/>
      <c r="B40" s="60" t="s">
        <v>240</v>
      </c>
      <c r="C40" s="46"/>
      <c r="F40" s="19"/>
      <c r="G40" s="4"/>
      <c r="I40" s="4"/>
      <c r="J40" s="19"/>
      <c r="K40" s="4"/>
    </row>
    <row r="41" spans="1:12" ht="18.75" customHeight="1">
      <c r="A41" s="1"/>
      <c r="B41" s="59"/>
      <c r="C41" s="46" t="s">
        <v>271</v>
      </c>
      <c r="F41" s="53">
        <v>0</v>
      </c>
      <c r="G41" s="49"/>
      <c r="H41" s="54">
        <v>0</v>
      </c>
      <c r="I41" s="49"/>
      <c r="J41" s="53">
        <v>0</v>
      </c>
      <c r="K41" s="49"/>
      <c r="L41" s="54">
        <v>0</v>
      </c>
    </row>
    <row r="42" spans="1:11" ht="4.5" customHeight="1">
      <c r="A42" s="1"/>
      <c r="F42" s="19"/>
      <c r="G42" s="4"/>
      <c r="I42" s="4"/>
      <c r="J42" s="19"/>
      <c r="K42" s="4"/>
    </row>
    <row r="43" spans="1:11" ht="18.75" customHeight="1">
      <c r="A43" s="3" t="s">
        <v>242</v>
      </c>
      <c r="F43" s="19"/>
      <c r="G43" s="4"/>
      <c r="I43" s="4"/>
      <c r="J43" s="19"/>
      <c r="K43" s="4"/>
    </row>
    <row r="44" spans="1:12" ht="18.75" customHeight="1">
      <c r="A44" s="1"/>
      <c r="B44" s="3" t="s">
        <v>72</v>
      </c>
      <c r="F44" s="29">
        <f>SUM(F39:F41)</f>
        <v>-2443</v>
      </c>
      <c r="G44" s="23"/>
      <c r="H44" s="10">
        <f>SUM(H39:H41)</f>
        <v>0</v>
      </c>
      <c r="I44" s="23"/>
      <c r="J44" s="29">
        <f>SUM(J39:J41)</f>
        <v>-2376</v>
      </c>
      <c r="K44" s="23"/>
      <c r="L44" s="10">
        <f>SUM(L39:L41)</f>
        <v>0</v>
      </c>
    </row>
    <row r="45" spans="1:11" ht="6" customHeight="1">
      <c r="A45" s="1"/>
      <c r="G45" s="4"/>
      <c r="I45" s="4"/>
      <c r="K45" s="4"/>
    </row>
    <row r="46" spans="1:11" ht="18.75" customHeight="1">
      <c r="A46" s="1"/>
      <c r="G46" s="4"/>
      <c r="I46" s="4"/>
      <c r="K46" s="4"/>
    </row>
    <row r="47" spans="1:11" ht="18.75" customHeight="1">
      <c r="A47" s="1"/>
      <c r="G47" s="4"/>
      <c r="I47" s="4"/>
      <c r="K47" s="4"/>
    </row>
    <row r="48" spans="1:11" ht="18.75" customHeight="1">
      <c r="A48" s="1"/>
      <c r="G48" s="4"/>
      <c r="I48" s="4"/>
      <c r="K48" s="4"/>
    </row>
    <row r="49" spans="1:11" ht="18.75" customHeight="1">
      <c r="A49" s="1"/>
      <c r="G49" s="4"/>
      <c r="I49" s="4"/>
      <c r="K49" s="4"/>
    </row>
    <row r="50" spans="1:11" ht="18.75" customHeight="1">
      <c r="A50" s="1"/>
      <c r="G50" s="4"/>
      <c r="I50" s="4"/>
      <c r="K50" s="4"/>
    </row>
    <row r="51" spans="1:11" ht="15" customHeight="1">
      <c r="A51" s="1"/>
      <c r="G51" s="4"/>
      <c r="I51" s="4"/>
      <c r="K51" s="4"/>
    </row>
    <row r="52" spans="1:12" ht="21.75" customHeight="1">
      <c r="A52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1:12" ht="21.75" customHeight="1">
      <c r="A53" s="1" t="s">
        <v>0</v>
      </c>
      <c r="B53" s="1"/>
      <c r="C53" s="1"/>
      <c r="G53" s="20"/>
      <c r="I53" s="21"/>
      <c r="K53" s="20"/>
      <c r="L53" s="14" t="s">
        <v>3</v>
      </c>
    </row>
    <row r="54" spans="1:11" ht="21.75" customHeight="1">
      <c r="A54" s="1" t="s">
        <v>59</v>
      </c>
      <c r="B54" s="1"/>
      <c r="C54" s="1"/>
      <c r="G54" s="20"/>
      <c r="I54" s="21"/>
      <c r="K54" s="20"/>
    </row>
    <row r="55" spans="1:12" ht="21.75" customHeight="1">
      <c r="A55" s="7" t="s">
        <v>201</v>
      </c>
      <c r="B55" s="7"/>
      <c r="C55" s="7"/>
      <c r="D55" s="8"/>
      <c r="E55" s="9"/>
      <c r="F55" s="10"/>
      <c r="G55" s="37"/>
      <c r="H55" s="10"/>
      <c r="I55" s="38"/>
      <c r="J55" s="10"/>
      <c r="K55" s="37"/>
      <c r="L55" s="10"/>
    </row>
    <row r="56" spans="7:11" ht="18.75" customHeight="1">
      <c r="G56" s="20"/>
      <c r="I56" s="21"/>
      <c r="K56" s="20"/>
    </row>
    <row r="57" spans="1:12" ht="18.75" customHeight="1">
      <c r="A57" s="6"/>
      <c r="D57" s="11"/>
      <c r="E57" s="1"/>
      <c r="F57" s="10"/>
      <c r="G57" s="44"/>
      <c r="H57" s="13" t="s">
        <v>2</v>
      </c>
      <c r="I57" s="45"/>
      <c r="J57" s="10"/>
      <c r="K57" s="44"/>
      <c r="L57" s="13" t="s">
        <v>138</v>
      </c>
    </row>
    <row r="58" spans="5:12" ht="18.75" customHeight="1">
      <c r="E58" s="1"/>
      <c r="F58" s="15" t="s">
        <v>170</v>
      </c>
      <c r="G58" s="1"/>
      <c r="H58" s="15" t="s">
        <v>149</v>
      </c>
      <c r="I58" s="16"/>
      <c r="J58" s="15" t="s">
        <v>170</v>
      </c>
      <c r="K58" s="1"/>
      <c r="L58" s="15" t="s">
        <v>149</v>
      </c>
    </row>
    <row r="59" spans="5:12" ht="18" customHeight="1">
      <c r="E59" s="1"/>
      <c r="F59" s="13" t="s">
        <v>7</v>
      </c>
      <c r="G59" s="1"/>
      <c r="H59" s="13" t="s">
        <v>7</v>
      </c>
      <c r="I59" s="16"/>
      <c r="J59" s="13" t="s">
        <v>7</v>
      </c>
      <c r="K59" s="1"/>
      <c r="L59" s="13" t="s">
        <v>7</v>
      </c>
    </row>
    <row r="60" spans="6:11" ht="6" customHeight="1">
      <c r="F60" s="19"/>
      <c r="G60" s="23"/>
      <c r="I60" s="23"/>
      <c r="J60" s="19"/>
      <c r="K60" s="23"/>
    </row>
    <row r="61" spans="1:12" s="51" customFormat="1" ht="18" customHeight="1">
      <c r="A61" s="60" t="s">
        <v>159</v>
      </c>
      <c r="B61" s="60"/>
      <c r="C61" s="58"/>
      <c r="D61" s="47"/>
      <c r="E61" s="46"/>
      <c r="F61" s="48"/>
      <c r="G61" s="49"/>
      <c r="H61" s="50"/>
      <c r="I61" s="49"/>
      <c r="J61" s="48"/>
      <c r="K61" s="49"/>
      <c r="L61" s="50"/>
    </row>
    <row r="62" spans="1:12" s="51" customFormat="1" ht="18" customHeight="1">
      <c r="A62" s="60"/>
      <c r="B62" s="60" t="s">
        <v>72</v>
      </c>
      <c r="C62" s="58"/>
      <c r="D62" s="47"/>
      <c r="E62" s="46"/>
      <c r="F62" s="48"/>
      <c r="G62" s="49"/>
      <c r="H62" s="50"/>
      <c r="I62" s="49"/>
      <c r="J62" s="48"/>
      <c r="K62" s="49"/>
      <c r="L62" s="50"/>
    </row>
    <row r="63" spans="1:12" s="51" customFormat="1" ht="18" customHeight="1">
      <c r="A63" s="60"/>
      <c r="B63" s="59" t="s">
        <v>256</v>
      </c>
      <c r="C63" s="46"/>
      <c r="D63" s="47"/>
      <c r="E63" s="46"/>
      <c r="F63" s="48"/>
      <c r="G63" s="49"/>
      <c r="H63" s="50"/>
      <c r="I63" s="49"/>
      <c r="J63" s="48"/>
      <c r="K63" s="49"/>
      <c r="L63" s="50"/>
    </row>
    <row r="64" spans="1:12" s="51" customFormat="1" ht="18" customHeight="1">
      <c r="A64" s="60"/>
      <c r="B64" s="60"/>
      <c r="C64" s="46" t="s">
        <v>204</v>
      </c>
      <c r="D64" s="47"/>
      <c r="E64" s="46"/>
      <c r="F64" s="48">
        <v>0</v>
      </c>
      <c r="G64" s="49"/>
      <c r="H64" s="50">
        <v>-494</v>
      </c>
      <c r="I64" s="49"/>
      <c r="J64" s="48">
        <v>0</v>
      </c>
      <c r="K64" s="49"/>
      <c r="L64" s="50">
        <v>0</v>
      </c>
    </row>
    <row r="65" spans="1:12" s="51" customFormat="1" ht="18" customHeight="1">
      <c r="A65" s="61"/>
      <c r="B65" s="62" t="s">
        <v>205</v>
      </c>
      <c r="D65" s="47"/>
      <c r="E65" s="46"/>
      <c r="F65" s="48"/>
      <c r="G65" s="49"/>
      <c r="H65" s="50"/>
      <c r="I65" s="49"/>
      <c r="J65" s="48"/>
      <c r="K65" s="49"/>
      <c r="L65" s="50"/>
    </row>
    <row r="66" spans="1:12" s="51" customFormat="1" ht="18" customHeight="1">
      <c r="A66" s="61"/>
      <c r="C66" s="63" t="s">
        <v>160</v>
      </c>
      <c r="D66" s="47"/>
      <c r="E66" s="46"/>
      <c r="F66" s="48">
        <v>-17441</v>
      </c>
      <c r="G66" s="49"/>
      <c r="H66" s="50">
        <v>-39277</v>
      </c>
      <c r="I66" s="49"/>
      <c r="J66" s="48">
        <v>0</v>
      </c>
      <c r="K66" s="49"/>
      <c r="L66" s="50">
        <v>0</v>
      </c>
    </row>
    <row r="67" spans="1:12" s="51" customFormat="1" ht="18" customHeight="1">
      <c r="A67" s="61"/>
      <c r="B67" s="62" t="s">
        <v>206</v>
      </c>
      <c r="D67" s="47"/>
      <c r="E67" s="46"/>
      <c r="F67" s="48"/>
      <c r="G67" s="49"/>
      <c r="H67" s="50"/>
      <c r="I67" s="49"/>
      <c r="J67" s="48"/>
      <c r="K67" s="49"/>
      <c r="L67" s="50"/>
    </row>
    <row r="68" spans="1:12" s="51" customFormat="1" ht="18" customHeight="1">
      <c r="A68" s="61"/>
      <c r="C68" s="63" t="s">
        <v>207</v>
      </c>
      <c r="D68" s="47"/>
      <c r="E68" s="46"/>
      <c r="F68" s="48"/>
      <c r="G68" s="49"/>
      <c r="H68" s="50"/>
      <c r="I68" s="49"/>
      <c r="J68" s="48"/>
      <c r="K68" s="49"/>
      <c r="L68" s="50"/>
    </row>
    <row r="69" spans="1:12" s="51" customFormat="1" ht="18" customHeight="1">
      <c r="A69" s="61"/>
      <c r="C69" s="63" t="s">
        <v>208</v>
      </c>
      <c r="D69" s="55"/>
      <c r="E69" s="46"/>
      <c r="F69" s="48">
        <v>0</v>
      </c>
      <c r="G69" s="49"/>
      <c r="H69" s="50">
        <v>0</v>
      </c>
      <c r="I69" s="49"/>
      <c r="J69" s="48">
        <v>0</v>
      </c>
      <c r="K69" s="49"/>
      <c r="L69" s="50">
        <v>0</v>
      </c>
    </row>
    <row r="70" spans="1:12" s="51" customFormat="1" ht="18" customHeight="1">
      <c r="A70" s="61"/>
      <c r="B70" s="59" t="s">
        <v>209</v>
      </c>
      <c r="C70" s="46"/>
      <c r="D70" s="47"/>
      <c r="E70" s="46"/>
      <c r="F70" s="48"/>
      <c r="G70" s="49"/>
      <c r="H70" s="50"/>
      <c r="I70" s="49"/>
      <c r="J70" s="48"/>
      <c r="K70" s="49"/>
      <c r="L70" s="50"/>
    </row>
    <row r="71" spans="1:12" s="51" customFormat="1" ht="18" customHeight="1">
      <c r="A71" s="61"/>
      <c r="C71" s="63" t="s">
        <v>210</v>
      </c>
      <c r="D71" s="47"/>
      <c r="E71" s="46"/>
      <c r="F71" s="53">
        <v>0</v>
      </c>
      <c r="G71" s="49"/>
      <c r="H71" s="54">
        <v>0</v>
      </c>
      <c r="I71" s="49"/>
      <c r="J71" s="53">
        <v>0</v>
      </c>
      <c r="K71" s="49"/>
      <c r="L71" s="54">
        <v>0</v>
      </c>
    </row>
    <row r="72" spans="1:11" ht="21" customHeight="1">
      <c r="A72" s="3" t="s">
        <v>243</v>
      </c>
      <c r="F72" s="19"/>
      <c r="G72" s="4"/>
      <c r="I72" s="4"/>
      <c r="J72" s="19"/>
      <c r="K72" s="4"/>
    </row>
    <row r="73" spans="2:12" ht="21" customHeight="1">
      <c r="B73" s="3" t="s">
        <v>72</v>
      </c>
      <c r="F73" s="53">
        <f>SUM(F63:F71)</f>
        <v>-17441</v>
      </c>
      <c r="G73" s="49"/>
      <c r="H73" s="54">
        <f>SUM(H63:H71)</f>
        <v>-39771</v>
      </c>
      <c r="I73" s="49"/>
      <c r="J73" s="53">
        <f>SUM(J63:J71)</f>
        <v>0</v>
      </c>
      <c r="K73" s="49"/>
      <c r="L73" s="54">
        <f>SUM(L63:L71)</f>
        <v>0</v>
      </c>
    </row>
    <row r="74" spans="1:11" ht="3.75" customHeight="1">
      <c r="A74" s="1"/>
      <c r="F74" s="19"/>
      <c r="G74" s="4"/>
      <c r="I74" s="4"/>
      <c r="J74" s="19"/>
      <c r="K74" s="4"/>
    </row>
    <row r="75" spans="1:12" ht="18" customHeight="1">
      <c r="A75" s="1" t="s">
        <v>257</v>
      </c>
      <c r="B75" s="1"/>
      <c r="F75" s="53">
        <f>F73+F44</f>
        <v>-19884</v>
      </c>
      <c r="G75" s="49"/>
      <c r="H75" s="54">
        <f>H73+H44</f>
        <v>-39771</v>
      </c>
      <c r="I75" s="49"/>
      <c r="J75" s="53">
        <f>J73+J44</f>
        <v>-2376</v>
      </c>
      <c r="K75" s="49"/>
      <c r="L75" s="54">
        <f>L73+L44</f>
        <v>0</v>
      </c>
    </row>
    <row r="76" spans="1:11" ht="6" customHeight="1">
      <c r="A76" s="1"/>
      <c r="F76" s="19"/>
      <c r="G76" s="4"/>
      <c r="I76" s="4"/>
      <c r="J76" s="19"/>
      <c r="K76" s="4"/>
    </row>
    <row r="77" spans="1:12" ht="18" customHeight="1" thickBot="1">
      <c r="A77" s="1" t="s">
        <v>73</v>
      </c>
      <c r="F77" s="35">
        <f>SUM(F32+F75)</f>
        <v>1627611</v>
      </c>
      <c r="G77" s="4"/>
      <c r="H77" s="36">
        <f>SUM(H32+H75)</f>
        <v>1220154</v>
      </c>
      <c r="I77" s="4"/>
      <c r="J77" s="35">
        <f>SUM(J32+J75)</f>
        <v>1054154</v>
      </c>
      <c r="K77" s="4"/>
      <c r="L77" s="36">
        <f>SUM(L32+L75)</f>
        <v>902858</v>
      </c>
    </row>
    <row r="78" spans="1:11" ht="6" customHeight="1" thickTop="1">
      <c r="A78" s="1"/>
      <c r="F78" s="19"/>
      <c r="G78" s="4"/>
      <c r="I78" s="4"/>
      <c r="J78" s="19"/>
      <c r="K78" s="4"/>
    </row>
    <row r="79" spans="1:11" ht="18" customHeight="1">
      <c r="A79" s="1" t="s">
        <v>181</v>
      </c>
      <c r="F79" s="19"/>
      <c r="G79" s="20"/>
      <c r="I79" s="21"/>
      <c r="J79" s="19"/>
      <c r="K79" s="20"/>
    </row>
    <row r="80" spans="1:12" ht="18" customHeight="1">
      <c r="A80" s="6"/>
      <c r="B80" s="40" t="s">
        <v>139</v>
      </c>
      <c r="F80" s="48">
        <v>1678734</v>
      </c>
      <c r="G80" s="64"/>
      <c r="H80" s="50">
        <v>1274577</v>
      </c>
      <c r="I80" s="64"/>
      <c r="J80" s="48">
        <v>1056530</v>
      </c>
      <c r="K80" s="64"/>
      <c r="L80" s="50">
        <v>902858</v>
      </c>
    </row>
    <row r="81" spans="1:12" ht="18" customHeight="1">
      <c r="A81" s="6"/>
      <c r="B81" s="40" t="s">
        <v>74</v>
      </c>
      <c r="F81" s="53">
        <v>-31239</v>
      </c>
      <c r="G81" s="64"/>
      <c r="H81" s="54">
        <v>-14652</v>
      </c>
      <c r="I81" s="64"/>
      <c r="J81" s="53">
        <v>0</v>
      </c>
      <c r="K81" s="64"/>
      <c r="L81" s="54">
        <v>0</v>
      </c>
    </row>
    <row r="82" spans="6:12" ht="6" customHeight="1">
      <c r="F82" s="65"/>
      <c r="G82" s="66"/>
      <c r="H82" s="66"/>
      <c r="I82" s="66"/>
      <c r="J82" s="65"/>
      <c r="K82" s="66"/>
      <c r="L82" s="66"/>
    </row>
    <row r="83" spans="6:12" ht="18" customHeight="1" thickBot="1">
      <c r="F83" s="35">
        <f>SUM(F80:F82)</f>
        <v>1647495</v>
      </c>
      <c r="G83" s="66"/>
      <c r="H83" s="36">
        <f>SUM(H80:H82)</f>
        <v>1259925</v>
      </c>
      <c r="I83" s="66"/>
      <c r="J83" s="35">
        <f>SUM(J80:J82)</f>
        <v>1056530</v>
      </c>
      <c r="K83" s="66"/>
      <c r="L83" s="36">
        <f>SUM(L80:L82)</f>
        <v>902858</v>
      </c>
    </row>
    <row r="84" spans="6:11" ht="18.75" customHeight="1" thickTop="1">
      <c r="F84" s="19"/>
      <c r="G84" s="66"/>
      <c r="I84" s="66"/>
      <c r="J84" s="19"/>
      <c r="K84" s="66"/>
    </row>
    <row r="85" spans="1:12" ht="18.75" customHeight="1">
      <c r="A85" s="1" t="s">
        <v>188</v>
      </c>
      <c r="F85" s="65"/>
      <c r="G85" s="66"/>
      <c r="H85" s="66"/>
      <c r="I85" s="66"/>
      <c r="J85" s="65"/>
      <c r="K85" s="66"/>
      <c r="L85" s="66"/>
    </row>
    <row r="86" spans="1:12" ht="18.75" customHeight="1">
      <c r="A86" s="6"/>
      <c r="B86" s="40" t="s">
        <v>139</v>
      </c>
      <c r="F86" s="48">
        <v>1661497</v>
      </c>
      <c r="G86" s="64"/>
      <c r="H86" s="50">
        <v>1244610</v>
      </c>
      <c r="I86" s="64"/>
      <c r="J86" s="48">
        <v>1054154</v>
      </c>
      <c r="K86" s="64"/>
      <c r="L86" s="50">
        <v>902858</v>
      </c>
    </row>
    <row r="87" spans="1:12" ht="18" customHeight="1">
      <c r="A87" s="6"/>
      <c r="B87" s="40" t="s">
        <v>74</v>
      </c>
      <c r="F87" s="53">
        <v>-33886</v>
      </c>
      <c r="G87" s="64"/>
      <c r="H87" s="54">
        <v>-24456</v>
      </c>
      <c r="I87" s="64"/>
      <c r="J87" s="53">
        <v>0</v>
      </c>
      <c r="K87" s="64"/>
      <c r="L87" s="54">
        <v>0</v>
      </c>
    </row>
    <row r="88" spans="6:11" ht="6" customHeight="1">
      <c r="F88" s="19"/>
      <c r="G88" s="66"/>
      <c r="I88" s="66"/>
      <c r="J88" s="19"/>
      <c r="K88" s="66"/>
    </row>
    <row r="89" spans="6:12" ht="18" customHeight="1" thickBot="1">
      <c r="F89" s="35">
        <f>SUM(F86:F88)</f>
        <v>1627611</v>
      </c>
      <c r="G89" s="66"/>
      <c r="H89" s="36">
        <f>SUM(H86:H88)</f>
        <v>1220154</v>
      </c>
      <c r="I89" s="66"/>
      <c r="J89" s="35">
        <f>SUM(J86:J88)</f>
        <v>1054154</v>
      </c>
      <c r="K89" s="66"/>
      <c r="L89" s="36">
        <f>SUM(L86:L88)</f>
        <v>902858</v>
      </c>
    </row>
    <row r="90" spans="4:12" ht="18.75" customHeight="1" thickTop="1">
      <c r="D90" s="16"/>
      <c r="E90" s="1"/>
      <c r="F90" s="67"/>
      <c r="G90" s="1"/>
      <c r="H90" s="15"/>
      <c r="I90" s="16"/>
      <c r="J90" s="67"/>
      <c r="K90" s="1"/>
      <c r="L90" s="15"/>
    </row>
    <row r="91" spans="1:11" ht="18" customHeight="1">
      <c r="A91" s="1" t="s">
        <v>75</v>
      </c>
      <c r="E91" s="4"/>
      <c r="F91" s="19"/>
      <c r="G91" s="4"/>
      <c r="I91" s="4"/>
      <c r="J91" s="19"/>
      <c r="K91" s="4"/>
    </row>
    <row r="92" spans="1:12" ht="18" customHeight="1">
      <c r="A92" s="1"/>
      <c r="B92" s="3" t="s">
        <v>76</v>
      </c>
      <c r="F92" s="68">
        <f>F80/3730000</f>
        <v>0.4500627345844504</v>
      </c>
      <c r="G92" s="69"/>
      <c r="H92" s="70">
        <f>H80/3730000</f>
        <v>0.3417096514745308</v>
      </c>
      <c r="I92" s="69"/>
      <c r="J92" s="68">
        <f>J80/3730000</f>
        <v>0.2832520107238606</v>
      </c>
      <c r="K92" s="71"/>
      <c r="L92" s="70">
        <f>L80/3730000</f>
        <v>0.24205308310991958</v>
      </c>
    </row>
    <row r="93" spans="1:12" ht="18" customHeight="1">
      <c r="A93" s="1"/>
      <c r="F93" s="66"/>
      <c r="G93" s="20"/>
      <c r="H93" s="66"/>
      <c r="I93" s="21"/>
      <c r="J93" s="66"/>
      <c r="K93" s="20"/>
      <c r="L93" s="66"/>
    </row>
    <row r="94" spans="1:12" ht="18" customHeight="1">
      <c r="A94" s="1"/>
      <c r="F94" s="66"/>
      <c r="G94" s="20"/>
      <c r="H94" s="66"/>
      <c r="I94" s="21"/>
      <c r="J94" s="66"/>
      <c r="K94" s="20"/>
      <c r="L94" s="66"/>
    </row>
    <row r="95" spans="1:12" ht="18" customHeight="1">
      <c r="A95" s="1"/>
      <c r="F95" s="66"/>
      <c r="G95" s="20"/>
      <c r="H95" s="66"/>
      <c r="I95" s="21"/>
      <c r="J95" s="66"/>
      <c r="K95" s="20"/>
      <c r="L95" s="66"/>
    </row>
    <row r="96" spans="1:12" ht="19.5" customHeight="1">
      <c r="A96" s="1"/>
      <c r="F96" s="66"/>
      <c r="G96" s="20"/>
      <c r="H96" s="66"/>
      <c r="I96" s="21"/>
      <c r="J96" s="66"/>
      <c r="K96" s="20"/>
      <c r="L96" s="66"/>
    </row>
    <row r="97" spans="1:12" ht="19.5" customHeight="1">
      <c r="A97" s="1"/>
      <c r="F97" s="66"/>
      <c r="G97" s="20"/>
      <c r="H97" s="66"/>
      <c r="I97" s="21"/>
      <c r="J97" s="66"/>
      <c r="K97" s="20"/>
      <c r="L97" s="66"/>
    </row>
    <row r="98" spans="1:12" ht="18" customHeight="1">
      <c r="A98" s="1"/>
      <c r="F98" s="66"/>
      <c r="G98" s="20"/>
      <c r="H98" s="66"/>
      <c r="I98" s="21"/>
      <c r="J98" s="66"/>
      <c r="K98" s="20"/>
      <c r="L98" s="66"/>
    </row>
    <row r="99" spans="1:12" ht="18" customHeight="1">
      <c r="A99" s="1"/>
      <c r="F99" s="66"/>
      <c r="G99" s="20"/>
      <c r="H99" s="66"/>
      <c r="I99" s="21"/>
      <c r="J99" s="66"/>
      <c r="K99" s="20"/>
      <c r="L99" s="66"/>
    </row>
    <row r="100" spans="1:12" ht="15.75" customHeight="1">
      <c r="A100" s="1"/>
      <c r="F100" s="66"/>
      <c r="G100" s="20"/>
      <c r="H100" s="66"/>
      <c r="I100" s="21"/>
      <c r="J100" s="66"/>
      <c r="K100" s="20"/>
      <c r="L100" s="66"/>
    </row>
    <row r="101" spans="1:12" ht="21.75" customHeight="1">
      <c r="A101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</row>
  </sheetData>
  <sheetProtection/>
  <mergeCells count="2">
    <mergeCell ref="A52:L52"/>
    <mergeCell ref="A101:L101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&amp;R&amp;"Browallia New,Regular"&amp;13&amp;P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L97"/>
  <sheetViews>
    <sheetView tabSelected="1" zoomScale="96" zoomScaleNormal="96" zoomScaleSheetLayoutView="116" zoomScalePageLayoutView="0" workbookViewId="0" topLeftCell="A40">
      <selection activeCell="C62" sqref="C62"/>
    </sheetView>
  </sheetViews>
  <sheetFormatPr defaultColWidth="6.8515625" defaultRowHeight="18.75" customHeight="1"/>
  <cols>
    <col min="1" max="2" width="1.1484375" style="3" customWidth="1"/>
    <col min="3" max="3" width="34.28125" style="3" customWidth="1"/>
    <col min="4" max="4" width="7.7109375" style="2" customWidth="1"/>
    <col min="5" max="5" width="0.42578125" style="3" customWidth="1"/>
    <col min="6" max="6" width="10.7109375" style="4" customWidth="1"/>
    <col min="7" max="7" width="0.71875" style="3" customWidth="1"/>
    <col min="8" max="8" width="10.7109375" style="4" customWidth="1"/>
    <col min="9" max="9" width="0.71875" style="2" customWidth="1"/>
    <col min="10" max="10" width="10.7109375" style="4" customWidth="1"/>
    <col min="11" max="11" width="0.71875" style="3" customWidth="1"/>
    <col min="12" max="12" width="10.7109375" style="4" customWidth="1"/>
    <col min="13" max="16384" width="6.8515625" style="6" customWidth="1"/>
  </cols>
  <sheetData>
    <row r="1" spans="1:12" ht="21.75" customHeight="1">
      <c r="A1" s="1" t="s">
        <v>0</v>
      </c>
      <c r="B1" s="1"/>
      <c r="C1" s="1"/>
      <c r="G1" s="20"/>
      <c r="I1" s="21"/>
      <c r="K1" s="20"/>
      <c r="L1" s="14" t="s">
        <v>3</v>
      </c>
    </row>
    <row r="2" spans="1:11" ht="21.75" customHeight="1">
      <c r="A2" s="1" t="s">
        <v>59</v>
      </c>
      <c r="B2" s="1"/>
      <c r="C2" s="1"/>
      <c r="G2" s="20"/>
      <c r="I2" s="21"/>
      <c r="K2" s="20"/>
    </row>
    <row r="3" spans="1:12" ht="21.75" customHeight="1">
      <c r="A3" s="7" t="s">
        <v>212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18" customHeight="1">
      <c r="G4" s="20"/>
      <c r="I4" s="21"/>
      <c r="K4" s="20"/>
    </row>
    <row r="5" spans="1:12" ht="18" customHeight="1">
      <c r="A5" s="6"/>
      <c r="D5" s="11"/>
      <c r="E5" s="1"/>
      <c r="F5" s="10"/>
      <c r="G5" s="44"/>
      <c r="H5" s="13" t="s">
        <v>2</v>
      </c>
      <c r="I5" s="45"/>
      <c r="J5" s="10"/>
      <c r="K5" s="44"/>
      <c r="L5" s="13" t="s">
        <v>138</v>
      </c>
    </row>
    <row r="6" spans="5:12" ht="18" customHeight="1">
      <c r="E6" s="1"/>
      <c r="F6" s="15" t="s">
        <v>170</v>
      </c>
      <c r="G6" s="1"/>
      <c r="H6" s="15" t="s">
        <v>149</v>
      </c>
      <c r="I6" s="16"/>
      <c r="J6" s="15" t="s">
        <v>170</v>
      </c>
      <c r="K6" s="1"/>
      <c r="L6" s="15" t="s">
        <v>149</v>
      </c>
    </row>
    <row r="7" spans="4:12" ht="18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6" customHeight="1">
      <c r="F8" s="19"/>
      <c r="G8" s="23"/>
      <c r="I8" s="23"/>
      <c r="J8" s="19"/>
      <c r="K8" s="23"/>
    </row>
    <row r="9" spans="1:12" ht="18" customHeight="1">
      <c r="A9" s="3" t="s">
        <v>165</v>
      </c>
      <c r="F9" s="48">
        <v>5894433</v>
      </c>
      <c r="G9" s="49"/>
      <c r="H9" s="50">
        <v>5042616</v>
      </c>
      <c r="I9" s="49"/>
      <c r="J9" s="52">
        <v>2691992</v>
      </c>
      <c r="K9" s="51"/>
      <c r="L9" s="51">
        <v>2724072</v>
      </c>
    </row>
    <row r="10" spans="1:12" ht="18" customHeight="1">
      <c r="A10" s="3" t="s">
        <v>60</v>
      </c>
      <c r="F10" s="52">
        <v>4909324</v>
      </c>
      <c r="G10" s="51"/>
      <c r="H10" s="50">
        <v>3753257</v>
      </c>
      <c r="I10" s="51"/>
      <c r="J10" s="19">
        <v>0</v>
      </c>
      <c r="K10" s="51"/>
      <c r="L10" s="28">
        <v>0</v>
      </c>
    </row>
    <row r="11" spans="1:12" ht="18" customHeight="1">
      <c r="A11" s="3" t="s">
        <v>61</v>
      </c>
      <c r="D11" s="32">
        <v>8.2</v>
      </c>
      <c r="F11" s="48">
        <v>0</v>
      </c>
      <c r="G11" s="49"/>
      <c r="H11" s="50">
        <v>0</v>
      </c>
      <c r="I11" s="49"/>
      <c r="J11" s="48">
        <v>3487759</v>
      </c>
      <c r="K11" s="49"/>
      <c r="L11" s="50">
        <v>2765308</v>
      </c>
    </row>
    <row r="12" spans="1:12" ht="18" customHeight="1">
      <c r="A12" s="3" t="s">
        <v>62</v>
      </c>
      <c r="D12" s="32"/>
      <c r="F12" s="48">
        <v>42773</v>
      </c>
      <c r="G12" s="49"/>
      <c r="H12" s="50">
        <v>26752</v>
      </c>
      <c r="I12" s="49"/>
      <c r="J12" s="48">
        <v>255233</v>
      </c>
      <c r="K12" s="49"/>
      <c r="L12" s="50">
        <v>91597</v>
      </c>
    </row>
    <row r="13" spans="1:12" ht="18" customHeight="1">
      <c r="A13" s="46" t="s">
        <v>211</v>
      </c>
      <c r="F13" s="19"/>
      <c r="G13" s="23"/>
      <c r="H13" s="50"/>
      <c r="I13" s="23"/>
      <c r="J13" s="19"/>
      <c r="K13" s="23"/>
      <c r="L13" s="50"/>
    </row>
    <row r="14" spans="1:12" ht="18" customHeight="1">
      <c r="A14" s="46" t="s">
        <v>260</v>
      </c>
      <c r="F14" s="53">
        <v>0</v>
      </c>
      <c r="G14" s="49"/>
      <c r="H14" s="54">
        <v>894577</v>
      </c>
      <c r="I14" s="49"/>
      <c r="J14" s="53">
        <v>0</v>
      </c>
      <c r="K14" s="49"/>
      <c r="L14" s="54">
        <v>0</v>
      </c>
    </row>
    <row r="15" spans="6:11" ht="6" customHeight="1">
      <c r="F15" s="19"/>
      <c r="G15" s="23"/>
      <c r="I15" s="23"/>
      <c r="J15" s="19"/>
      <c r="K15" s="23"/>
    </row>
    <row r="16" spans="1:12" ht="18" customHeight="1">
      <c r="A16" s="1" t="s">
        <v>63</v>
      </c>
      <c r="B16" s="6"/>
      <c r="C16" s="1"/>
      <c r="F16" s="53">
        <f>SUM(F9:F14)</f>
        <v>10846530</v>
      </c>
      <c r="G16" s="49"/>
      <c r="H16" s="54">
        <f>SUM(H9:H14)</f>
        <v>9717202</v>
      </c>
      <c r="I16" s="49"/>
      <c r="J16" s="53">
        <f>SUM(J9:J14)</f>
        <v>6434984</v>
      </c>
      <c r="K16" s="49"/>
      <c r="L16" s="54">
        <f>SUM(L9:L14)</f>
        <v>5580977</v>
      </c>
    </row>
    <row r="17" spans="6:11" ht="9.75" customHeight="1">
      <c r="F17" s="19"/>
      <c r="G17" s="23"/>
      <c r="I17" s="23"/>
      <c r="J17" s="19"/>
      <c r="K17" s="23"/>
    </row>
    <row r="18" spans="1:12" ht="18" customHeight="1">
      <c r="A18" s="3" t="s">
        <v>166</v>
      </c>
      <c r="D18" s="32"/>
      <c r="F18" s="48">
        <v>-4959967</v>
      </c>
      <c r="G18" s="56"/>
      <c r="H18" s="50">
        <v>-4200460</v>
      </c>
      <c r="I18" s="56"/>
      <c r="J18" s="48">
        <v>-2712035</v>
      </c>
      <c r="K18" s="57"/>
      <c r="L18" s="50">
        <v>-2536301</v>
      </c>
    </row>
    <row r="19" spans="1:12" ht="18" customHeight="1">
      <c r="A19" s="3" t="s">
        <v>64</v>
      </c>
      <c r="D19" s="32"/>
      <c r="F19" s="48">
        <v>-65544</v>
      </c>
      <c r="G19" s="49"/>
      <c r="H19" s="50">
        <v>-50303</v>
      </c>
      <c r="I19" s="49"/>
      <c r="J19" s="48">
        <v>-50120</v>
      </c>
      <c r="K19" s="49"/>
      <c r="L19" s="50">
        <v>-42164</v>
      </c>
    </row>
    <row r="20" spans="1:12" ht="18" customHeight="1">
      <c r="A20" s="3" t="s">
        <v>65</v>
      </c>
      <c r="F20" s="48">
        <v>-648943</v>
      </c>
      <c r="G20" s="49"/>
      <c r="H20" s="50">
        <v>-605899</v>
      </c>
      <c r="I20" s="49"/>
      <c r="J20" s="48">
        <v>-428167</v>
      </c>
      <c r="K20" s="49"/>
      <c r="L20" s="50">
        <v>-322312</v>
      </c>
    </row>
    <row r="21" spans="1:12" ht="18" customHeight="1">
      <c r="A21" s="3" t="s">
        <v>66</v>
      </c>
      <c r="E21" s="23"/>
      <c r="F21" s="48">
        <v>91558</v>
      </c>
      <c r="G21" s="49"/>
      <c r="H21" s="50">
        <v>165526</v>
      </c>
      <c r="I21" s="49"/>
      <c r="J21" s="48">
        <v>-4100</v>
      </c>
      <c r="K21" s="49"/>
      <c r="L21" s="50">
        <v>-1682</v>
      </c>
    </row>
    <row r="22" spans="1:12" ht="18" customHeight="1">
      <c r="A22" s="3" t="s">
        <v>68</v>
      </c>
      <c r="E22" s="23"/>
      <c r="F22" s="53">
        <v>-986105</v>
      </c>
      <c r="G22" s="49"/>
      <c r="H22" s="54">
        <v>-870103</v>
      </c>
      <c r="I22" s="49"/>
      <c r="J22" s="53">
        <v>-453579</v>
      </c>
      <c r="K22" s="49"/>
      <c r="L22" s="54">
        <v>-236103</v>
      </c>
    </row>
    <row r="23" spans="6:11" ht="6" customHeight="1">
      <c r="F23" s="19"/>
      <c r="G23" s="23"/>
      <c r="I23" s="23"/>
      <c r="J23" s="19"/>
      <c r="K23" s="23"/>
    </row>
    <row r="24" spans="1:12" ht="18" customHeight="1">
      <c r="A24" s="1" t="s">
        <v>67</v>
      </c>
      <c r="B24" s="6"/>
      <c r="F24" s="29">
        <f>SUM(F18:F23)</f>
        <v>-6569001</v>
      </c>
      <c r="G24" s="4"/>
      <c r="H24" s="10">
        <f>SUM(H18:H23)</f>
        <v>-5561239</v>
      </c>
      <c r="I24" s="4"/>
      <c r="J24" s="29">
        <f>SUM(J18:J23)</f>
        <v>-3648001</v>
      </c>
      <c r="K24" s="4"/>
      <c r="L24" s="10">
        <f>SUM(L18:L23)</f>
        <v>-3138562</v>
      </c>
    </row>
    <row r="25" spans="6:11" ht="9.75" customHeight="1">
      <c r="F25" s="19"/>
      <c r="G25" s="4"/>
      <c r="I25" s="4"/>
      <c r="J25" s="19"/>
      <c r="K25" s="4"/>
    </row>
    <row r="26" spans="1:12" ht="18" customHeight="1">
      <c r="A26" s="3" t="s">
        <v>255</v>
      </c>
      <c r="F26" s="72"/>
      <c r="G26" s="23"/>
      <c r="H26" s="73"/>
      <c r="I26" s="23"/>
      <c r="J26" s="72"/>
      <c r="K26" s="23"/>
      <c r="L26" s="73"/>
    </row>
    <row r="27" spans="2:12" ht="18" customHeight="1">
      <c r="B27" s="3" t="s">
        <v>198</v>
      </c>
      <c r="D27" s="32">
        <v>8.1</v>
      </c>
      <c r="F27" s="53">
        <v>-12610</v>
      </c>
      <c r="G27" s="49"/>
      <c r="H27" s="54">
        <v>-8045</v>
      </c>
      <c r="I27" s="49"/>
      <c r="J27" s="53">
        <v>0</v>
      </c>
      <c r="K27" s="49"/>
      <c r="L27" s="54">
        <v>0</v>
      </c>
    </row>
    <row r="28" spans="6:11" ht="6" customHeight="1">
      <c r="F28" s="19"/>
      <c r="G28" s="4"/>
      <c r="I28" s="4"/>
      <c r="J28" s="19"/>
      <c r="K28" s="4"/>
    </row>
    <row r="29" spans="1:12" ht="18.75">
      <c r="A29" s="1" t="s">
        <v>69</v>
      </c>
      <c r="F29" s="48">
        <f>SUM(F16+F24+F27)</f>
        <v>4264919</v>
      </c>
      <c r="G29" s="50"/>
      <c r="H29" s="50">
        <f>SUM(H16+H24+H27)</f>
        <v>4147918</v>
      </c>
      <c r="I29" s="50"/>
      <c r="J29" s="48">
        <f>SUM(J16+J24+J27)</f>
        <v>2786983</v>
      </c>
      <c r="K29" s="50"/>
      <c r="L29" s="50">
        <f>SUM(L16+L24+L27)</f>
        <v>2442415</v>
      </c>
    </row>
    <row r="30" spans="1:12" ht="18" customHeight="1">
      <c r="A30" s="3" t="s">
        <v>70</v>
      </c>
      <c r="D30" s="2">
        <v>14</v>
      </c>
      <c r="F30" s="53">
        <v>10882</v>
      </c>
      <c r="G30" s="49"/>
      <c r="H30" s="54">
        <v>7025</v>
      </c>
      <c r="I30" s="49"/>
      <c r="J30" s="53">
        <v>-864</v>
      </c>
      <c r="K30" s="49"/>
      <c r="L30" s="54">
        <v>-627</v>
      </c>
    </row>
    <row r="31" spans="6:11" ht="6" customHeight="1">
      <c r="F31" s="19"/>
      <c r="G31" s="23"/>
      <c r="I31" s="23"/>
      <c r="J31" s="19"/>
      <c r="K31" s="23"/>
    </row>
    <row r="32" spans="1:12" ht="18" customHeight="1">
      <c r="A32" s="1" t="s">
        <v>71</v>
      </c>
      <c r="F32" s="29">
        <f>SUM(F29:F30)</f>
        <v>4275801</v>
      </c>
      <c r="G32" s="4"/>
      <c r="H32" s="10">
        <f>SUM(H29:H30)</f>
        <v>4154943</v>
      </c>
      <c r="I32" s="4"/>
      <c r="J32" s="29">
        <f>SUM(J29:J30)</f>
        <v>2786119</v>
      </c>
      <c r="K32" s="4"/>
      <c r="L32" s="10">
        <f>SUM(L29:L30)</f>
        <v>2441788</v>
      </c>
    </row>
    <row r="33" spans="6:11" ht="9.75" customHeight="1">
      <c r="F33" s="19"/>
      <c r="G33" s="4"/>
      <c r="I33" s="4"/>
      <c r="J33" s="19"/>
      <c r="K33" s="4"/>
    </row>
    <row r="34" spans="1:11" ht="17.25" customHeight="1">
      <c r="A34" s="58" t="s">
        <v>244</v>
      </c>
      <c r="F34" s="19"/>
      <c r="G34" s="23"/>
      <c r="I34" s="23"/>
      <c r="J34" s="19"/>
      <c r="K34" s="23"/>
    </row>
    <row r="35" spans="1:11" ht="9.75" customHeight="1">
      <c r="A35" s="1"/>
      <c r="F35" s="19"/>
      <c r="G35" s="4"/>
      <c r="I35" s="4"/>
      <c r="J35" s="19"/>
      <c r="K35" s="4"/>
    </row>
    <row r="36" spans="1:11" ht="17.25" customHeight="1">
      <c r="A36" s="3" t="s">
        <v>234</v>
      </c>
      <c r="F36" s="19"/>
      <c r="G36" s="4"/>
      <c r="I36" s="4"/>
      <c r="J36" s="19"/>
      <c r="K36" s="4"/>
    </row>
    <row r="37" spans="1:11" ht="17.25" customHeight="1">
      <c r="A37" s="1"/>
      <c r="B37" s="3" t="s">
        <v>72</v>
      </c>
      <c r="F37" s="19"/>
      <c r="G37" s="4"/>
      <c r="I37" s="4"/>
      <c r="J37" s="19"/>
      <c r="K37" s="4"/>
    </row>
    <row r="38" spans="1:12" ht="17.25" customHeight="1">
      <c r="A38" s="1"/>
      <c r="B38" s="59" t="s">
        <v>239</v>
      </c>
      <c r="C38" s="46"/>
      <c r="F38" s="19">
        <v>-2443</v>
      </c>
      <c r="G38" s="4"/>
      <c r="H38" s="4">
        <v>0</v>
      </c>
      <c r="I38" s="4"/>
      <c r="J38" s="19">
        <v>-2376</v>
      </c>
      <c r="K38" s="4"/>
      <c r="L38" s="4">
        <v>0</v>
      </c>
    </row>
    <row r="39" spans="1:11" ht="17.25" customHeight="1">
      <c r="A39" s="1"/>
      <c r="B39" s="60" t="s">
        <v>240</v>
      </c>
      <c r="C39" s="46"/>
      <c r="F39" s="19"/>
      <c r="G39" s="4"/>
      <c r="I39" s="4"/>
      <c r="J39" s="19"/>
      <c r="K39" s="4"/>
    </row>
    <row r="40" spans="1:12" ht="17.25" customHeight="1">
      <c r="A40" s="1"/>
      <c r="B40" s="59"/>
      <c r="C40" s="46" t="s">
        <v>241</v>
      </c>
      <c r="F40" s="53">
        <v>0</v>
      </c>
      <c r="G40" s="49"/>
      <c r="H40" s="54">
        <v>0</v>
      </c>
      <c r="I40" s="49"/>
      <c r="J40" s="53">
        <v>0</v>
      </c>
      <c r="K40" s="49"/>
      <c r="L40" s="54">
        <v>0</v>
      </c>
    </row>
    <row r="41" spans="1:11" ht="9.75" customHeight="1">
      <c r="A41" s="1"/>
      <c r="F41" s="19"/>
      <c r="G41" s="4"/>
      <c r="I41" s="4"/>
      <c r="J41" s="19"/>
      <c r="K41" s="4"/>
    </row>
    <row r="42" spans="1:11" ht="17.25" customHeight="1">
      <c r="A42" s="3" t="s">
        <v>242</v>
      </c>
      <c r="F42" s="19"/>
      <c r="G42" s="4"/>
      <c r="I42" s="4"/>
      <c r="J42" s="19"/>
      <c r="K42" s="4"/>
    </row>
    <row r="43" spans="1:12" ht="17.25" customHeight="1">
      <c r="A43" s="1"/>
      <c r="B43" s="3" t="s">
        <v>72</v>
      </c>
      <c r="F43" s="29">
        <f>SUM(F38:F40)</f>
        <v>-2443</v>
      </c>
      <c r="G43" s="23"/>
      <c r="H43" s="10">
        <f>SUM(H38:H40)</f>
        <v>0</v>
      </c>
      <c r="I43" s="23"/>
      <c r="J43" s="29">
        <f>SUM(J38:J40)</f>
        <v>-2376</v>
      </c>
      <c r="K43" s="23"/>
      <c r="L43" s="10">
        <f>SUM(L38:L40)</f>
        <v>0</v>
      </c>
    </row>
    <row r="44" spans="1:11" ht="17.25" customHeight="1">
      <c r="A44" s="1"/>
      <c r="G44" s="4"/>
      <c r="I44" s="4"/>
      <c r="K44" s="4"/>
    </row>
    <row r="45" spans="1:11" ht="17.25" customHeight="1">
      <c r="A45" s="1"/>
      <c r="G45" s="4"/>
      <c r="I45" s="4"/>
      <c r="K45" s="4"/>
    </row>
    <row r="46" spans="1:11" ht="21.75" customHeight="1">
      <c r="A46" s="1"/>
      <c r="G46" s="4"/>
      <c r="I46" s="4"/>
      <c r="K46" s="4"/>
    </row>
    <row r="47" spans="1:11" ht="19.5" customHeight="1">
      <c r="A47" s="1"/>
      <c r="G47" s="4"/>
      <c r="I47" s="4"/>
      <c r="K47" s="4"/>
    </row>
    <row r="48" spans="1:11" ht="17.25" customHeight="1">
      <c r="A48" s="1"/>
      <c r="G48" s="4"/>
      <c r="I48" s="4"/>
      <c r="K48" s="4"/>
    </row>
    <row r="49" spans="1:12" ht="21.75" customHeight="1">
      <c r="A49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</row>
    <row r="50" spans="1:12" ht="21.75" customHeight="1">
      <c r="A50" s="1" t="s">
        <v>0</v>
      </c>
      <c r="B50" s="1"/>
      <c r="C50" s="1"/>
      <c r="G50" s="20"/>
      <c r="I50" s="21"/>
      <c r="K50" s="20"/>
      <c r="L50" s="14" t="s">
        <v>3</v>
      </c>
    </row>
    <row r="51" spans="1:11" ht="21.75" customHeight="1">
      <c r="A51" s="1" t="s">
        <v>59</v>
      </c>
      <c r="B51" s="1"/>
      <c r="C51" s="1"/>
      <c r="G51" s="20"/>
      <c r="I51" s="21"/>
      <c r="K51" s="20"/>
    </row>
    <row r="52" spans="1:12" ht="21.75" customHeight="1">
      <c r="A52" s="7" t="str">
        <f>A3</f>
        <v>สำหรับงวดเก้าเดือนสิ้นสุดวันที่ 30 กันยายน พ.ศ. 2562</v>
      </c>
      <c r="B52" s="7"/>
      <c r="C52" s="7"/>
      <c r="D52" s="8"/>
      <c r="E52" s="9"/>
      <c r="F52" s="10"/>
      <c r="G52" s="37"/>
      <c r="H52" s="10"/>
      <c r="I52" s="38"/>
      <c r="J52" s="10"/>
      <c r="K52" s="37"/>
      <c r="L52" s="10"/>
    </row>
    <row r="53" spans="7:11" ht="18.75" customHeight="1">
      <c r="G53" s="20"/>
      <c r="I53" s="21"/>
      <c r="K53" s="20"/>
    </row>
    <row r="54" spans="1:12" ht="18.75" customHeight="1">
      <c r="A54" s="6"/>
      <c r="D54" s="11"/>
      <c r="E54" s="1"/>
      <c r="F54" s="10"/>
      <c r="G54" s="44"/>
      <c r="H54" s="13" t="s">
        <v>2</v>
      </c>
      <c r="I54" s="45"/>
      <c r="J54" s="10"/>
      <c r="K54" s="44"/>
      <c r="L54" s="13" t="s">
        <v>138</v>
      </c>
    </row>
    <row r="55" spans="5:12" ht="18.75" customHeight="1">
      <c r="E55" s="1"/>
      <c r="F55" s="15" t="s">
        <v>170</v>
      </c>
      <c r="G55" s="1"/>
      <c r="H55" s="15" t="s">
        <v>149</v>
      </c>
      <c r="I55" s="16"/>
      <c r="J55" s="15" t="s">
        <v>170</v>
      </c>
      <c r="K55" s="1"/>
      <c r="L55" s="15" t="s">
        <v>149</v>
      </c>
    </row>
    <row r="56" spans="5:12" ht="18" customHeight="1">
      <c r="E56" s="1"/>
      <c r="F56" s="13" t="s">
        <v>7</v>
      </c>
      <c r="G56" s="1"/>
      <c r="H56" s="13" t="s">
        <v>7</v>
      </c>
      <c r="I56" s="16"/>
      <c r="J56" s="13" t="s">
        <v>7</v>
      </c>
      <c r="K56" s="1"/>
      <c r="L56" s="13" t="s">
        <v>7</v>
      </c>
    </row>
    <row r="57" spans="1:11" ht="6" customHeight="1">
      <c r="A57" s="1"/>
      <c r="F57" s="19"/>
      <c r="G57" s="4"/>
      <c r="I57" s="4"/>
      <c r="J57" s="19"/>
      <c r="K57" s="4"/>
    </row>
    <row r="58" spans="1:11" ht="18" customHeight="1">
      <c r="A58" s="3" t="s">
        <v>159</v>
      </c>
      <c r="F58" s="19"/>
      <c r="G58" s="23"/>
      <c r="I58" s="23"/>
      <c r="J58" s="19"/>
      <c r="K58" s="23"/>
    </row>
    <row r="59" spans="1:12" s="51" customFormat="1" ht="18" customHeight="1">
      <c r="A59" s="60"/>
      <c r="B59" s="46" t="s">
        <v>72</v>
      </c>
      <c r="C59" s="46"/>
      <c r="D59" s="47"/>
      <c r="E59" s="46"/>
      <c r="F59" s="48"/>
      <c r="G59" s="49"/>
      <c r="H59" s="50"/>
      <c r="I59" s="49"/>
      <c r="J59" s="48"/>
      <c r="K59" s="49"/>
      <c r="L59" s="50"/>
    </row>
    <row r="60" spans="1:12" s="51" customFormat="1" ht="18" customHeight="1">
      <c r="A60" s="60"/>
      <c r="B60" s="59" t="s">
        <v>256</v>
      </c>
      <c r="C60" s="46"/>
      <c r="D60" s="47"/>
      <c r="E60" s="46"/>
      <c r="F60" s="48"/>
      <c r="G60" s="49"/>
      <c r="H60" s="50"/>
      <c r="I60" s="49"/>
      <c r="J60" s="48"/>
      <c r="K60" s="49"/>
      <c r="L60" s="50"/>
    </row>
    <row r="61" spans="1:12" s="51" customFormat="1" ht="18" customHeight="1">
      <c r="A61" s="60"/>
      <c r="B61" s="60"/>
      <c r="C61" s="46" t="s">
        <v>204</v>
      </c>
      <c r="D61" s="47"/>
      <c r="E61" s="46"/>
      <c r="F61" s="48">
        <v>0</v>
      </c>
      <c r="G61" s="49"/>
      <c r="H61" s="50">
        <v>-156</v>
      </c>
      <c r="I61" s="49"/>
      <c r="J61" s="48">
        <v>0</v>
      </c>
      <c r="K61" s="49"/>
      <c r="L61" s="50">
        <v>0</v>
      </c>
    </row>
    <row r="62" spans="1:12" s="51" customFormat="1" ht="18" customHeight="1">
      <c r="A62" s="61"/>
      <c r="B62" s="62" t="s">
        <v>205</v>
      </c>
      <c r="D62" s="47"/>
      <c r="E62" s="46"/>
      <c r="F62" s="48"/>
      <c r="G62" s="49"/>
      <c r="H62" s="50"/>
      <c r="I62" s="49"/>
      <c r="J62" s="48"/>
      <c r="K62" s="49"/>
      <c r="L62" s="50"/>
    </row>
    <row r="63" spans="1:12" s="51" customFormat="1" ht="18" customHeight="1">
      <c r="A63" s="61"/>
      <c r="C63" s="63" t="s">
        <v>160</v>
      </c>
      <c r="D63" s="47"/>
      <c r="E63" s="46"/>
      <c r="F63" s="48">
        <v>-192070</v>
      </c>
      <c r="G63" s="49"/>
      <c r="H63" s="50">
        <v>-37637</v>
      </c>
      <c r="I63" s="49"/>
      <c r="J63" s="48">
        <v>0</v>
      </c>
      <c r="K63" s="49"/>
      <c r="L63" s="50">
        <v>0</v>
      </c>
    </row>
    <row r="64" spans="1:12" s="51" customFormat="1" ht="18" customHeight="1">
      <c r="A64" s="61"/>
      <c r="B64" s="62" t="s">
        <v>206</v>
      </c>
      <c r="D64" s="47"/>
      <c r="E64" s="46"/>
      <c r="F64" s="48"/>
      <c r="G64" s="49"/>
      <c r="H64" s="50"/>
      <c r="I64" s="49"/>
      <c r="J64" s="48"/>
      <c r="K64" s="49"/>
      <c r="L64" s="50"/>
    </row>
    <row r="65" spans="1:12" s="51" customFormat="1" ht="18" customHeight="1">
      <c r="A65" s="61"/>
      <c r="C65" s="63" t="s">
        <v>207</v>
      </c>
      <c r="D65" s="47"/>
      <c r="E65" s="46"/>
      <c r="F65" s="48"/>
      <c r="G65" s="49"/>
      <c r="H65" s="50"/>
      <c r="I65" s="49"/>
      <c r="J65" s="48"/>
      <c r="K65" s="49"/>
      <c r="L65" s="50"/>
    </row>
    <row r="66" spans="1:12" s="51" customFormat="1" ht="18" customHeight="1">
      <c r="A66" s="61"/>
      <c r="C66" s="63" t="s">
        <v>208</v>
      </c>
      <c r="D66" s="55"/>
      <c r="E66" s="46"/>
      <c r="F66" s="48">
        <v>0</v>
      </c>
      <c r="G66" s="49"/>
      <c r="H66" s="50">
        <v>15983</v>
      </c>
      <c r="I66" s="49"/>
      <c r="J66" s="48">
        <v>0</v>
      </c>
      <c r="K66" s="49"/>
      <c r="L66" s="50">
        <v>0</v>
      </c>
    </row>
    <row r="67" spans="1:12" s="51" customFormat="1" ht="18" customHeight="1">
      <c r="A67" s="61"/>
      <c r="B67" s="59" t="s">
        <v>209</v>
      </c>
      <c r="C67" s="46"/>
      <c r="D67" s="47"/>
      <c r="E67" s="46"/>
      <c r="F67" s="48"/>
      <c r="G67" s="49"/>
      <c r="H67" s="50"/>
      <c r="I67" s="49"/>
      <c r="J67" s="48"/>
      <c r="K67" s="49"/>
      <c r="L67" s="50"/>
    </row>
    <row r="68" spans="1:12" s="51" customFormat="1" ht="18" customHeight="1">
      <c r="A68" s="61"/>
      <c r="C68" s="63" t="s">
        <v>210</v>
      </c>
      <c r="D68" s="47"/>
      <c r="E68" s="46"/>
      <c r="F68" s="53">
        <v>0</v>
      </c>
      <c r="G68" s="49"/>
      <c r="H68" s="54">
        <v>0</v>
      </c>
      <c r="I68" s="49"/>
      <c r="J68" s="53">
        <v>0</v>
      </c>
      <c r="K68" s="49"/>
      <c r="L68" s="54">
        <v>0</v>
      </c>
    </row>
    <row r="69" spans="1:11" ht="6" customHeight="1">
      <c r="A69" s="1"/>
      <c r="F69" s="19"/>
      <c r="G69" s="4"/>
      <c r="I69" s="4"/>
      <c r="J69" s="19"/>
      <c r="K69" s="4"/>
    </row>
    <row r="70" spans="1:11" ht="21" customHeight="1">
      <c r="A70" s="3" t="s">
        <v>243</v>
      </c>
      <c r="F70" s="19"/>
      <c r="G70" s="4"/>
      <c r="I70" s="4"/>
      <c r="J70" s="19"/>
      <c r="K70" s="4"/>
    </row>
    <row r="71" spans="2:12" ht="21" customHeight="1">
      <c r="B71" s="3" t="s">
        <v>72</v>
      </c>
      <c r="F71" s="53">
        <f>SUM(F59:F68)</f>
        <v>-192070</v>
      </c>
      <c r="G71" s="49"/>
      <c r="H71" s="54">
        <f>SUM(H59:H68)</f>
        <v>-21810</v>
      </c>
      <c r="I71" s="49"/>
      <c r="J71" s="53">
        <f>SUM(J59:J68)</f>
        <v>0</v>
      </c>
      <c r="K71" s="49"/>
      <c r="L71" s="54">
        <f>SUM(L59:L68)</f>
        <v>0</v>
      </c>
    </row>
    <row r="72" spans="1:11" ht="6" customHeight="1">
      <c r="A72" s="1"/>
      <c r="F72" s="19"/>
      <c r="G72" s="4"/>
      <c r="I72" s="4"/>
      <c r="J72" s="19"/>
      <c r="K72" s="4"/>
    </row>
    <row r="73" spans="1:12" ht="18" customHeight="1">
      <c r="A73" s="1" t="s">
        <v>257</v>
      </c>
      <c r="B73" s="1"/>
      <c r="F73" s="29">
        <f>SUM(F43,F71)</f>
        <v>-194513</v>
      </c>
      <c r="G73" s="23"/>
      <c r="H73" s="10">
        <f>SUM(H43,H71)</f>
        <v>-21810</v>
      </c>
      <c r="I73" s="23"/>
      <c r="J73" s="29">
        <f>SUM(J43,J71)</f>
        <v>-2376</v>
      </c>
      <c r="K73" s="23"/>
      <c r="L73" s="10">
        <f>SUM(L59:L68)</f>
        <v>0</v>
      </c>
    </row>
    <row r="74" spans="1:11" ht="6" customHeight="1">
      <c r="A74" s="1"/>
      <c r="F74" s="19"/>
      <c r="G74" s="4"/>
      <c r="I74" s="4"/>
      <c r="J74" s="19"/>
      <c r="K74" s="4"/>
    </row>
    <row r="75" spans="1:12" ht="18" customHeight="1" thickBot="1">
      <c r="A75" s="1" t="s">
        <v>73</v>
      </c>
      <c r="F75" s="35">
        <f>SUM(F32+F73)</f>
        <v>4081288</v>
      </c>
      <c r="G75" s="4"/>
      <c r="H75" s="36">
        <f>SUM(H32+H73)</f>
        <v>4133133</v>
      </c>
      <c r="I75" s="4"/>
      <c r="J75" s="35">
        <f>SUM(J32+J73)</f>
        <v>2783743</v>
      </c>
      <c r="K75" s="4"/>
      <c r="L75" s="36">
        <f>SUM(L32+L73)</f>
        <v>2441788</v>
      </c>
    </row>
    <row r="76" spans="1:11" ht="6" customHeight="1" thickTop="1">
      <c r="A76" s="1"/>
      <c r="F76" s="19"/>
      <c r="G76" s="4"/>
      <c r="I76" s="4"/>
      <c r="J76" s="19"/>
      <c r="K76" s="4"/>
    </row>
    <row r="77" spans="1:11" ht="18" customHeight="1">
      <c r="A77" s="1" t="s">
        <v>181</v>
      </c>
      <c r="F77" s="19"/>
      <c r="G77" s="20"/>
      <c r="I77" s="21"/>
      <c r="J77" s="19"/>
      <c r="K77" s="20"/>
    </row>
    <row r="78" spans="1:12" ht="18" customHeight="1">
      <c r="A78" s="6"/>
      <c r="B78" s="40" t="s">
        <v>139</v>
      </c>
      <c r="F78" s="48">
        <v>4331890</v>
      </c>
      <c r="G78" s="64"/>
      <c r="H78" s="50">
        <v>4206256</v>
      </c>
      <c r="I78" s="64"/>
      <c r="J78" s="48">
        <f>J32</f>
        <v>2786119</v>
      </c>
      <c r="K78" s="64"/>
      <c r="L78" s="50">
        <v>2441788</v>
      </c>
    </row>
    <row r="79" spans="1:12" ht="18" customHeight="1">
      <c r="A79" s="6"/>
      <c r="B79" s="40" t="s">
        <v>74</v>
      </c>
      <c r="F79" s="53">
        <v>-56089</v>
      </c>
      <c r="G79" s="64"/>
      <c r="H79" s="54">
        <v>-51313</v>
      </c>
      <c r="I79" s="64"/>
      <c r="J79" s="53">
        <v>0</v>
      </c>
      <c r="K79" s="64"/>
      <c r="L79" s="54">
        <v>0</v>
      </c>
    </row>
    <row r="80" spans="6:12" ht="6" customHeight="1">
      <c r="F80" s="65"/>
      <c r="G80" s="66"/>
      <c r="H80" s="66"/>
      <c r="I80" s="66"/>
      <c r="J80" s="65"/>
      <c r="K80" s="66"/>
      <c r="L80" s="66"/>
    </row>
    <row r="81" spans="6:12" ht="18" customHeight="1" thickBot="1">
      <c r="F81" s="35">
        <f>SUM(F78:F80)</f>
        <v>4275801</v>
      </c>
      <c r="G81" s="66"/>
      <c r="H81" s="36">
        <f>SUM(H78:H80)</f>
        <v>4154943</v>
      </c>
      <c r="I81" s="66"/>
      <c r="J81" s="35">
        <f>SUM(J78:J80)</f>
        <v>2786119</v>
      </c>
      <c r="K81" s="66"/>
      <c r="L81" s="36">
        <f>SUM(L78:L80)</f>
        <v>2441788</v>
      </c>
    </row>
    <row r="82" spans="6:11" ht="18.75" customHeight="1" thickTop="1">
      <c r="F82" s="19"/>
      <c r="G82" s="66"/>
      <c r="I82" s="66"/>
      <c r="J82" s="19"/>
      <c r="K82" s="66"/>
    </row>
    <row r="83" spans="1:12" ht="18.75" customHeight="1">
      <c r="A83" s="1" t="s">
        <v>188</v>
      </c>
      <c r="F83" s="65"/>
      <c r="G83" s="66"/>
      <c r="H83" s="66"/>
      <c r="I83" s="66"/>
      <c r="J83" s="65"/>
      <c r="K83" s="66"/>
      <c r="L83" s="66"/>
    </row>
    <row r="84" spans="1:12" ht="18.75" customHeight="1">
      <c r="A84" s="6"/>
      <c r="B84" s="40" t="s">
        <v>139</v>
      </c>
      <c r="F84" s="48">
        <v>4186627</v>
      </c>
      <c r="G84" s="64"/>
      <c r="H84" s="50">
        <v>4194678</v>
      </c>
      <c r="I84" s="64"/>
      <c r="J84" s="48">
        <v>2783743</v>
      </c>
      <c r="K84" s="64"/>
      <c r="L84" s="50">
        <v>2441788</v>
      </c>
    </row>
    <row r="85" spans="1:12" ht="18" customHeight="1">
      <c r="A85" s="6"/>
      <c r="B85" s="40" t="s">
        <v>74</v>
      </c>
      <c r="F85" s="53">
        <v>-105339</v>
      </c>
      <c r="G85" s="64"/>
      <c r="H85" s="54">
        <v>-61545</v>
      </c>
      <c r="I85" s="64"/>
      <c r="J85" s="53">
        <v>0</v>
      </c>
      <c r="K85" s="64"/>
      <c r="L85" s="54">
        <v>0</v>
      </c>
    </row>
    <row r="86" spans="6:12" ht="6" customHeight="1">
      <c r="F86" s="19"/>
      <c r="G86" s="66"/>
      <c r="I86" s="66"/>
      <c r="J86" s="65"/>
      <c r="K86" s="66"/>
      <c r="L86" s="66"/>
    </row>
    <row r="87" spans="6:12" ht="18" customHeight="1" thickBot="1">
      <c r="F87" s="35">
        <f>SUM(F84:F86)</f>
        <v>4081288</v>
      </c>
      <c r="G87" s="66"/>
      <c r="H87" s="36">
        <f>SUM(H84:H86)</f>
        <v>4133133</v>
      </c>
      <c r="I87" s="66"/>
      <c r="J87" s="35">
        <f>SUM(J84:J86)</f>
        <v>2783743</v>
      </c>
      <c r="K87" s="66"/>
      <c r="L87" s="36">
        <f>SUM(L84:L86)</f>
        <v>2441788</v>
      </c>
    </row>
    <row r="88" spans="4:12" ht="18.75" customHeight="1" thickTop="1">
      <c r="D88" s="16"/>
      <c r="E88" s="1"/>
      <c r="F88" s="67"/>
      <c r="G88" s="1"/>
      <c r="H88" s="15"/>
      <c r="I88" s="16"/>
      <c r="J88" s="67"/>
      <c r="K88" s="1"/>
      <c r="L88" s="15"/>
    </row>
    <row r="89" spans="1:11" ht="18" customHeight="1">
      <c r="A89" s="1" t="s">
        <v>75</v>
      </c>
      <c r="E89" s="4"/>
      <c r="F89" s="19"/>
      <c r="G89" s="4"/>
      <c r="I89" s="4"/>
      <c r="J89" s="19"/>
      <c r="K89" s="4"/>
    </row>
    <row r="90" spans="1:12" ht="18" customHeight="1">
      <c r="A90" s="1"/>
      <c r="B90" s="3" t="s">
        <v>76</v>
      </c>
      <c r="F90" s="68">
        <f>F78/3730000</f>
        <v>1.1613646112600535</v>
      </c>
      <c r="G90" s="69"/>
      <c r="H90" s="70">
        <f>H78/3730000</f>
        <v>1.1276825737265415</v>
      </c>
      <c r="I90" s="69"/>
      <c r="J90" s="68">
        <f>J78/3730000</f>
        <v>0.7469487935656837</v>
      </c>
      <c r="K90" s="71"/>
      <c r="L90" s="70">
        <f>L78/3730000</f>
        <v>0.6546348525469169</v>
      </c>
    </row>
    <row r="91" spans="1:12" ht="18" customHeight="1">
      <c r="A91" s="1"/>
      <c r="F91" s="66"/>
      <c r="G91" s="20"/>
      <c r="H91" s="66"/>
      <c r="I91" s="21"/>
      <c r="J91" s="66"/>
      <c r="K91" s="20"/>
      <c r="L91" s="66"/>
    </row>
    <row r="92" spans="1:12" ht="18" customHeight="1">
      <c r="A92" s="1"/>
      <c r="F92" s="66"/>
      <c r="G92" s="20"/>
      <c r="H92" s="66"/>
      <c r="I92" s="21"/>
      <c r="J92" s="66"/>
      <c r="K92" s="20"/>
      <c r="L92" s="66"/>
    </row>
    <row r="93" spans="1:12" ht="18" customHeight="1">
      <c r="A93" s="1"/>
      <c r="F93" s="66"/>
      <c r="G93" s="20"/>
      <c r="H93" s="66"/>
      <c r="I93" s="21"/>
      <c r="J93" s="66"/>
      <c r="K93" s="20"/>
      <c r="L93" s="66"/>
    </row>
    <row r="94" spans="1:12" ht="18" customHeight="1">
      <c r="A94" s="1"/>
      <c r="F94" s="66"/>
      <c r="G94" s="20"/>
      <c r="H94" s="66"/>
      <c r="I94" s="21"/>
      <c r="J94" s="66"/>
      <c r="K94" s="20"/>
      <c r="L94" s="66"/>
    </row>
    <row r="95" spans="1:12" ht="18" customHeight="1">
      <c r="A95" s="1"/>
      <c r="F95" s="66"/>
      <c r="G95" s="20"/>
      <c r="H95" s="66"/>
      <c r="I95" s="21"/>
      <c r="J95" s="66"/>
      <c r="K95" s="20"/>
      <c r="L95" s="66"/>
    </row>
    <row r="96" spans="1:12" ht="4.5" customHeight="1">
      <c r="A96" s="1"/>
      <c r="F96" s="66"/>
      <c r="G96" s="20"/>
      <c r="H96" s="66"/>
      <c r="I96" s="21"/>
      <c r="J96" s="66"/>
      <c r="K96" s="20"/>
      <c r="L96" s="66"/>
    </row>
    <row r="97" spans="1:12" ht="21.75" customHeight="1">
      <c r="A97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</row>
  </sheetData>
  <sheetProtection/>
  <mergeCells count="2">
    <mergeCell ref="A97:L97"/>
    <mergeCell ref="A49:L49"/>
  </mergeCells>
  <printOptions/>
  <pageMargins left="0.8" right="0.5" top="0.5" bottom="0.6" header="0.49" footer="0.4"/>
  <pageSetup firstPageNumber="7" useFirstPageNumber="1" fitToHeight="2" horizontalDpi="1200" verticalDpi="1200" orientation="portrait" paperSize="9" r:id="rId1"/>
  <headerFooter>
    <oddFooter>&amp;R&amp;"Browallia New,Regular"&amp;13&amp;P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AB45"/>
  <sheetViews>
    <sheetView zoomScale="99" zoomScaleNormal="99" zoomScaleSheetLayoutView="99" zoomScalePageLayoutView="0" workbookViewId="0" topLeftCell="A1">
      <selection activeCell="A1" sqref="A1"/>
    </sheetView>
  </sheetViews>
  <sheetFormatPr defaultColWidth="9.140625" defaultRowHeight="19.5" customHeight="1"/>
  <cols>
    <col min="1" max="1" width="1.1484375" style="76" customWidth="1"/>
    <col min="2" max="2" width="1.421875" style="76" customWidth="1"/>
    <col min="3" max="3" width="36.57421875" style="76" customWidth="1"/>
    <col min="4" max="4" width="7.140625" style="24" customWidth="1"/>
    <col min="5" max="5" width="0.5625" style="75" customWidth="1"/>
    <col min="6" max="6" width="10.7109375" style="24" customWidth="1"/>
    <col min="7" max="7" width="0.5625" style="75" customWidth="1"/>
    <col min="8" max="8" width="8.7109375" style="24" customWidth="1"/>
    <col min="9" max="9" width="0.5625" style="75" customWidth="1"/>
    <col min="10" max="10" width="10.7109375" style="24" customWidth="1"/>
    <col min="11" max="11" width="0.5625" style="75" customWidth="1"/>
    <col min="12" max="12" width="8.7109375" style="24" customWidth="1"/>
    <col min="13" max="13" width="0.5625" style="24" customWidth="1"/>
    <col min="14" max="14" width="14.7109375" style="24" customWidth="1"/>
    <col min="15" max="15" width="0.5625" style="24" customWidth="1"/>
    <col min="16" max="16" width="12.7109375" style="24" customWidth="1"/>
    <col min="17" max="17" width="0.5625" style="24" customWidth="1"/>
    <col min="18" max="18" width="13.7109375" style="24" customWidth="1"/>
    <col min="19" max="19" width="0.5625" style="24" customWidth="1"/>
    <col min="20" max="20" width="11.28125" style="24" customWidth="1"/>
    <col min="21" max="21" width="0.5625" style="24" customWidth="1"/>
    <col min="22" max="22" width="11.7109375" style="24" customWidth="1"/>
    <col min="23" max="23" width="0.5625" style="75" customWidth="1"/>
    <col min="24" max="24" width="10.7109375" style="24" customWidth="1"/>
    <col min="25" max="25" width="0.5625" style="75" customWidth="1"/>
    <col min="26" max="26" width="11.7109375" style="75" customWidth="1"/>
    <col min="27" max="27" width="0.5625" style="75" customWidth="1"/>
    <col min="28" max="28" width="11.7109375" style="24" customWidth="1"/>
    <col min="29" max="16384" width="9.140625" style="76" customWidth="1"/>
  </cols>
  <sheetData>
    <row r="1" spans="1:28" ht="18.75" customHeight="1">
      <c r="A1" s="1" t="s">
        <v>0</v>
      </c>
      <c r="B1" s="74"/>
      <c r="C1" s="74"/>
      <c r="AB1" s="5" t="s">
        <v>3</v>
      </c>
    </row>
    <row r="2" spans="1:3" ht="16.5" customHeight="1">
      <c r="A2" s="1" t="s">
        <v>140</v>
      </c>
      <c r="B2" s="74"/>
      <c r="C2" s="74"/>
    </row>
    <row r="3" spans="1:28" ht="16.5" customHeight="1">
      <c r="A3" s="7" t="str">
        <f>'7-8 (9m)'!A3</f>
        <v>สำหรับงวดเก้าเดือนสิ้นสุดวันที่ 30 กันยายน พ.ศ. 2562</v>
      </c>
      <c r="B3" s="77"/>
      <c r="C3" s="77"/>
      <c r="D3" s="10"/>
      <c r="E3" s="78"/>
      <c r="F3" s="10"/>
      <c r="G3" s="78"/>
      <c r="H3" s="10"/>
      <c r="I3" s="78"/>
      <c r="J3" s="10"/>
      <c r="K3" s="7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8"/>
      <c r="X3" s="10"/>
      <c r="Y3" s="78"/>
      <c r="Z3" s="78"/>
      <c r="AA3" s="78"/>
      <c r="AB3" s="10"/>
    </row>
    <row r="4" spans="4:28" s="87" customFormat="1" ht="16.5" customHeight="1">
      <c r="D4" s="88"/>
      <c r="E4" s="89"/>
      <c r="F4" s="88"/>
      <c r="G4" s="89"/>
      <c r="H4" s="88"/>
      <c r="I4" s="89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8"/>
      <c r="Y4" s="89"/>
      <c r="Z4" s="89"/>
      <c r="AA4" s="89"/>
      <c r="AB4" s="88"/>
    </row>
    <row r="5" spans="1:28" s="96" customFormat="1" ht="16.5" customHeight="1">
      <c r="A5" s="90"/>
      <c r="B5" s="91"/>
      <c r="C5" s="91"/>
      <c r="D5" s="92"/>
      <c r="E5" s="91"/>
      <c r="F5" s="93"/>
      <c r="G5" s="94"/>
      <c r="H5" s="93"/>
      <c r="I5" s="94"/>
      <c r="J5" s="93"/>
      <c r="K5" s="94"/>
      <c r="L5" s="93"/>
      <c r="M5" s="93"/>
      <c r="N5" s="93"/>
      <c r="O5" s="93"/>
      <c r="P5" s="93"/>
      <c r="Q5" s="93"/>
      <c r="R5" s="93"/>
      <c r="S5" s="94"/>
      <c r="T5" s="93"/>
      <c r="U5" s="94"/>
      <c r="V5" s="93"/>
      <c r="W5" s="94"/>
      <c r="X5" s="94"/>
      <c r="Y5" s="94"/>
      <c r="Z5" s="93"/>
      <c r="AA5" s="94"/>
      <c r="AB5" s="95" t="s">
        <v>77</v>
      </c>
    </row>
    <row r="6" spans="1:28" s="96" customFormat="1" ht="16.5" customHeight="1">
      <c r="A6" s="90"/>
      <c r="B6" s="91"/>
      <c r="C6" s="91"/>
      <c r="D6" s="92"/>
      <c r="E6" s="91"/>
      <c r="F6" s="192" t="s">
        <v>142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97"/>
      <c r="Z6" s="97"/>
      <c r="AA6" s="91"/>
      <c r="AB6" s="98"/>
    </row>
    <row r="7" spans="5:28" s="96" customFormat="1" ht="16.5" customHeight="1">
      <c r="E7" s="99"/>
      <c r="G7" s="99"/>
      <c r="H7" s="100"/>
      <c r="I7" s="99"/>
      <c r="J7" s="194" t="s">
        <v>51</v>
      </c>
      <c r="K7" s="194"/>
      <c r="L7" s="194"/>
      <c r="N7" s="193" t="s">
        <v>55</v>
      </c>
      <c r="O7" s="193"/>
      <c r="P7" s="193"/>
      <c r="Q7" s="193"/>
      <c r="R7" s="193"/>
      <c r="S7" s="193"/>
      <c r="T7" s="193"/>
      <c r="U7" s="193"/>
      <c r="V7" s="193"/>
      <c r="W7" s="101"/>
      <c r="X7" s="101"/>
      <c r="Y7" s="99"/>
      <c r="Z7" s="100"/>
      <c r="AA7" s="99"/>
      <c r="AB7" s="100"/>
    </row>
    <row r="8" spans="5:28" s="96" customFormat="1" ht="16.5" customHeight="1">
      <c r="E8" s="99"/>
      <c r="G8" s="99"/>
      <c r="H8" s="100"/>
      <c r="I8" s="99"/>
      <c r="N8" s="102"/>
      <c r="O8" s="92"/>
      <c r="P8" s="193" t="s">
        <v>162</v>
      </c>
      <c r="Q8" s="193"/>
      <c r="R8" s="193"/>
      <c r="S8" s="193"/>
      <c r="T8" s="193"/>
      <c r="U8" s="101"/>
      <c r="V8" s="101"/>
      <c r="W8" s="100"/>
      <c r="X8" s="100"/>
      <c r="Y8" s="100"/>
      <c r="Z8" s="100"/>
      <c r="AA8" s="99"/>
      <c r="AB8" s="100"/>
    </row>
    <row r="9" spans="5:28" s="96" customFormat="1" ht="16.5" customHeight="1">
      <c r="E9" s="99"/>
      <c r="G9" s="99"/>
      <c r="H9" s="100"/>
      <c r="I9" s="99"/>
      <c r="J9" s="103"/>
      <c r="K9" s="103"/>
      <c r="L9" s="103"/>
      <c r="N9" s="102"/>
      <c r="O9" s="92"/>
      <c r="P9" s="92"/>
      <c r="Q9" s="92"/>
      <c r="R9" s="92"/>
      <c r="S9" s="92"/>
      <c r="T9" s="91" t="s">
        <v>163</v>
      </c>
      <c r="U9" s="101"/>
      <c r="V9" s="101"/>
      <c r="W9" s="100"/>
      <c r="X9" s="100"/>
      <c r="Y9" s="100"/>
      <c r="Z9" s="100"/>
      <c r="AA9" s="99"/>
      <c r="AB9" s="100"/>
    </row>
    <row r="10" spans="5:28" s="96" customFormat="1" ht="16.5" customHeight="1">
      <c r="E10" s="99"/>
      <c r="G10" s="99"/>
      <c r="H10" s="100"/>
      <c r="I10" s="99"/>
      <c r="J10" s="103"/>
      <c r="K10" s="103"/>
      <c r="L10" s="103"/>
      <c r="N10" s="91" t="s">
        <v>213</v>
      </c>
      <c r="O10" s="92"/>
      <c r="P10" s="104" t="s">
        <v>235</v>
      </c>
      <c r="Q10" s="92"/>
      <c r="R10" s="91" t="s">
        <v>174</v>
      </c>
      <c r="S10" s="92"/>
      <c r="T10" s="91" t="s">
        <v>164</v>
      </c>
      <c r="U10" s="92"/>
      <c r="V10" s="92"/>
      <c r="W10" s="100"/>
      <c r="X10" s="100"/>
      <c r="Y10" s="100"/>
      <c r="Z10" s="100"/>
      <c r="AA10" s="99"/>
      <c r="AB10" s="100"/>
    </row>
    <row r="11" spans="4:28" s="96" customFormat="1" ht="16.5" customHeight="1">
      <c r="D11" s="100"/>
      <c r="E11" s="99"/>
      <c r="F11" s="100"/>
      <c r="G11" s="99"/>
      <c r="H11" s="100"/>
      <c r="I11" s="99"/>
      <c r="N11" s="100" t="s">
        <v>214</v>
      </c>
      <c r="P11" s="105" t="s">
        <v>236</v>
      </c>
      <c r="R11" s="100" t="s">
        <v>175</v>
      </c>
      <c r="S11" s="99"/>
      <c r="T11" s="91" t="s">
        <v>156</v>
      </c>
      <c r="U11" s="99"/>
      <c r="V11" s="91" t="s">
        <v>78</v>
      </c>
      <c r="W11" s="99"/>
      <c r="X11" s="100" t="s">
        <v>84</v>
      </c>
      <c r="Y11" s="99"/>
      <c r="Z11" s="100"/>
      <c r="AA11" s="99"/>
      <c r="AB11" s="100"/>
    </row>
    <row r="12" spans="4:28" s="96" customFormat="1" ht="16.5" customHeight="1">
      <c r="D12" s="106"/>
      <c r="E12" s="99"/>
      <c r="F12" s="106" t="s">
        <v>79</v>
      </c>
      <c r="G12" s="99"/>
      <c r="H12" s="106" t="s">
        <v>80</v>
      </c>
      <c r="I12" s="99"/>
      <c r="J12" s="106" t="s">
        <v>81</v>
      </c>
      <c r="K12" s="99"/>
      <c r="L12" s="100" t="s">
        <v>82</v>
      </c>
      <c r="M12" s="100"/>
      <c r="N12" s="100" t="s">
        <v>169</v>
      </c>
      <c r="P12" s="105" t="s">
        <v>237</v>
      </c>
      <c r="R12" s="100" t="s">
        <v>176</v>
      </c>
      <c r="S12" s="99"/>
      <c r="T12" s="100" t="s">
        <v>157</v>
      </c>
      <c r="U12" s="99"/>
      <c r="V12" s="100" t="s">
        <v>83</v>
      </c>
      <c r="W12" s="99"/>
      <c r="X12" s="100" t="s">
        <v>143</v>
      </c>
      <c r="Y12" s="99"/>
      <c r="Z12" s="100" t="s">
        <v>85</v>
      </c>
      <c r="AA12" s="99"/>
      <c r="AB12" s="100" t="s">
        <v>86</v>
      </c>
    </row>
    <row r="13" spans="4:28" s="96" customFormat="1" ht="16.5" customHeight="1">
      <c r="D13" s="106"/>
      <c r="E13" s="99"/>
      <c r="F13" s="106" t="s">
        <v>87</v>
      </c>
      <c r="G13" s="99"/>
      <c r="H13" s="106" t="s">
        <v>88</v>
      </c>
      <c r="I13" s="99"/>
      <c r="J13" s="106" t="s">
        <v>89</v>
      </c>
      <c r="K13" s="99"/>
      <c r="L13" s="100" t="s">
        <v>90</v>
      </c>
      <c r="M13" s="100"/>
      <c r="N13" s="100" t="s">
        <v>168</v>
      </c>
      <c r="P13" s="105" t="s">
        <v>238</v>
      </c>
      <c r="R13" s="100" t="s">
        <v>177</v>
      </c>
      <c r="S13" s="99"/>
      <c r="T13" s="100" t="s">
        <v>158</v>
      </c>
      <c r="U13" s="99"/>
      <c r="V13" s="100" t="s">
        <v>145</v>
      </c>
      <c r="W13" s="99"/>
      <c r="X13" s="100" t="s">
        <v>144</v>
      </c>
      <c r="Y13" s="99"/>
      <c r="Z13" s="100" t="s">
        <v>91</v>
      </c>
      <c r="AA13" s="99"/>
      <c r="AB13" s="100" t="s">
        <v>44</v>
      </c>
    </row>
    <row r="14" spans="4:28" s="96" customFormat="1" ht="16.5" customHeight="1">
      <c r="D14" s="107" t="s">
        <v>6</v>
      </c>
      <c r="E14" s="99"/>
      <c r="F14" s="108" t="s">
        <v>7</v>
      </c>
      <c r="G14" s="109"/>
      <c r="H14" s="108" t="s">
        <v>7</v>
      </c>
      <c r="I14" s="99"/>
      <c r="J14" s="108" t="s">
        <v>7</v>
      </c>
      <c r="K14" s="109"/>
      <c r="L14" s="108" t="s">
        <v>7</v>
      </c>
      <c r="M14" s="110"/>
      <c r="N14" s="108" t="s">
        <v>7</v>
      </c>
      <c r="P14" s="111" t="s">
        <v>7</v>
      </c>
      <c r="R14" s="108" t="s">
        <v>7</v>
      </c>
      <c r="S14" s="99"/>
      <c r="T14" s="108" t="s">
        <v>7</v>
      </c>
      <c r="U14" s="99"/>
      <c r="V14" s="108" t="s">
        <v>7</v>
      </c>
      <c r="W14" s="99"/>
      <c r="X14" s="108" t="s">
        <v>7</v>
      </c>
      <c r="Y14" s="99"/>
      <c r="Z14" s="108" t="s">
        <v>7</v>
      </c>
      <c r="AA14" s="99"/>
      <c r="AB14" s="108" t="s">
        <v>7</v>
      </c>
    </row>
    <row r="15" spans="4:28" s="96" customFormat="1" ht="3.75" customHeight="1">
      <c r="D15" s="110"/>
      <c r="E15" s="99"/>
      <c r="F15" s="110"/>
      <c r="G15" s="109"/>
      <c r="H15" s="110"/>
      <c r="I15" s="99"/>
      <c r="J15" s="110"/>
      <c r="K15" s="109"/>
      <c r="L15" s="110"/>
      <c r="M15" s="110"/>
      <c r="N15" s="110"/>
      <c r="R15" s="110"/>
      <c r="S15" s="99"/>
      <c r="T15" s="110"/>
      <c r="U15" s="99"/>
      <c r="V15" s="110"/>
      <c r="W15" s="99"/>
      <c r="X15" s="99"/>
      <c r="Y15" s="99"/>
      <c r="Z15" s="110"/>
      <c r="AA15" s="99"/>
      <c r="AB15" s="110"/>
    </row>
    <row r="16" spans="1:28" s="96" customFormat="1" ht="16.5" customHeight="1">
      <c r="A16" s="112" t="s">
        <v>150</v>
      </c>
      <c r="B16" s="112"/>
      <c r="D16" s="113"/>
      <c r="E16" s="102"/>
      <c r="F16" s="113">
        <v>373000</v>
      </c>
      <c r="G16" s="113"/>
      <c r="H16" s="113">
        <v>3680616</v>
      </c>
      <c r="I16" s="113"/>
      <c r="J16" s="113">
        <v>37300</v>
      </c>
      <c r="K16" s="113"/>
      <c r="L16" s="113">
        <v>10597429</v>
      </c>
      <c r="M16" s="113"/>
      <c r="N16" s="113">
        <v>-6945</v>
      </c>
      <c r="P16" s="113">
        <v>0</v>
      </c>
      <c r="R16" s="113">
        <v>0</v>
      </c>
      <c r="S16" s="114"/>
      <c r="T16" s="113">
        <v>-13801</v>
      </c>
      <c r="U16" s="114"/>
      <c r="V16" s="114">
        <f>SUM(N16:T16)</f>
        <v>-20746</v>
      </c>
      <c r="W16" s="114"/>
      <c r="X16" s="114">
        <f>SUM(V16,L16,J16,H16,F16)</f>
        <v>14667599</v>
      </c>
      <c r="Y16" s="114"/>
      <c r="Z16" s="113">
        <v>76022</v>
      </c>
      <c r="AA16" s="113"/>
      <c r="AB16" s="113">
        <f>SUM(Z16,X16)</f>
        <v>14743621</v>
      </c>
    </row>
    <row r="17" spans="1:28" s="96" customFormat="1" ht="16.5" customHeight="1">
      <c r="A17" s="112" t="s">
        <v>141</v>
      </c>
      <c r="B17" s="115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P17" s="102"/>
      <c r="R17" s="102"/>
      <c r="S17" s="102"/>
      <c r="T17" s="102"/>
      <c r="U17" s="102"/>
      <c r="V17" s="102"/>
      <c r="W17" s="102"/>
      <c r="X17" s="114"/>
      <c r="Y17" s="102"/>
      <c r="Z17" s="102"/>
      <c r="AA17" s="102"/>
      <c r="AB17" s="102"/>
    </row>
    <row r="18" spans="1:5" s="96" customFormat="1" ht="16.5" customHeight="1">
      <c r="A18" s="90" t="s">
        <v>215</v>
      </c>
      <c r="B18" s="115"/>
      <c r="D18" s="102"/>
      <c r="E18" s="102"/>
    </row>
    <row r="19" spans="1:28" s="96" customFormat="1" ht="16.5" customHeight="1">
      <c r="A19" s="90"/>
      <c r="B19" s="115" t="s">
        <v>216</v>
      </c>
      <c r="D19" s="116"/>
      <c r="E19" s="102"/>
      <c r="F19" s="102">
        <v>0</v>
      </c>
      <c r="G19" s="102"/>
      <c r="H19" s="102">
        <v>0</v>
      </c>
      <c r="I19" s="102"/>
      <c r="J19" s="102">
        <v>0</v>
      </c>
      <c r="K19" s="102"/>
      <c r="L19" s="102">
        <v>0</v>
      </c>
      <c r="M19" s="102"/>
      <c r="N19" s="102">
        <v>0</v>
      </c>
      <c r="P19" s="102">
        <v>0</v>
      </c>
      <c r="R19" s="102">
        <v>0</v>
      </c>
      <c r="S19" s="102"/>
      <c r="T19" s="114">
        <v>0</v>
      </c>
      <c r="U19" s="102"/>
      <c r="V19" s="114">
        <f>SUM(N19:T19)</f>
        <v>0</v>
      </c>
      <c r="W19" s="102"/>
      <c r="X19" s="114">
        <f>SUM(V19,L19,J19,H19,F19)</f>
        <v>0</v>
      </c>
      <c r="Y19" s="102"/>
      <c r="Z19" s="102">
        <v>20701</v>
      </c>
      <c r="AA19" s="102"/>
      <c r="AB19" s="113">
        <f>SUM(X19:Z19)</f>
        <v>20701</v>
      </c>
    </row>
    <row r="20" spans="1:28" s="96" customFormat="1" ht="16.5" customHeight="1">
      <c r="A20" s="90" t="s">
        <v>191</v>
      </c>
      <c r="B20" s="115"/>
      <c r="D20" s="117">
        <v>15</v>
      </c>
      <c r="E20" s="102"/>
      <c r="F20" s="102">
        <v>0</v>
      </c>
      <c r="G20" s="102"/>
      <c r="H20" s="102">
        <v>0</v>
      </c>
      <c r="I20" s="102"/>
      <c r="J20" s="102">
        <v>0</v>
      </c>
      <c r="K20" s="102"/>
      <c r="L20" s="102">
        <v>-746000</v>
      </c>
      <c r="M20" s="102"/>
      <c r="N20" s="102">
        <v>0</v>
      </c>
      <c r="P20" s="102">
        <v>0</v>
      </c>
      <c r="R20" s="102">
        <v>0</v>
      </c>
      <c r="S20" s="102"/>
      <c r="T20" s="102">
        <v>0</v>
      </c>
      <c r="U20" s="102"/>
      <c r="V20" s="114">
        <f>SUM(N20:T20)</f>
        <v>0</v>
      </c>
      <c r="W20" s="102"/>
      <c r="X20" s="114">
        <f>SUM(V20,L20,J20,H20,F20)</f>
        <v>-746000</v>
      </c>
      <c r="Y20" s="102"/>
      <c r="Z20" s="102">
        <v>0</v>
      </c>
      <c r="AA20" s="102"/>
      <c r="AB20" s="113">
        <f>SUM(X20:Z20)</f>
        <v>-746000</v>
      </c>
    </row>
    <row r="21" spans="1:28" s="96" customFormat="1" ht="16.5" customHeight="1">
      <c r="A21" s="90" t="s">
        <v>190</v>
      </c>
      <c r="B21" s="115"/>
      <c r="D21" s="116"/>
      <c r="E21" s="102"/>
      <c r="F21" s="102">
        <v>0</v>
      </c>
      <c r="G21" s="102"/>
      <c r="H21" s="102">
        <v>0</v>
      </c>
      <c r="I21" s="102"/>
      <c r="J21" s="102">
        <v>0</v>
      </c>
      <c r="K21" s="102"/>
      <c r="L21" s="102">
        <v>4206256</v>
      </c>
      <c r="M21" s="102"/>
      <c r="N21" s="102">
        <v>0</v>
      </c>
      <c r="P21" s="102">
        <v>0</v>
      </c>
      <c r="R21" s="102">
        <v>-27561</v>
      </c>
      <c r="S21" s="102"/>
      <c r="T21" s="114">
        <v>15983</v>
      </c>
      <c r="U21" s="102"/>
      <c r="V21" s="114">
        <f>SUM(N21:T21)</f>
        <v>-11578</v>
      </c>
      <c r="W21" s="102"/>
      <c r="X21" s="114">
        <f>SUM(V21,L21,J21,H21,F21)</f>
        <v>4194678</v>
      </c>
      <c r="Y21" s="102"/>
      <c r="Z21" s="102">
        <v>-61545</v>
      </c>
      <c r="AA21" s="102"/>
      <c r="AB21" s="113">
        <f>SUM(X21:Z21)</f>
        <v>4133133</v>
      </c>
    </row>
    <row r="22" spans="1:28" s="96" customFormat="1" ht="16.5" customHeight="1">
      <c r="A22" s="90" t="s">
        <v>192</v>
      </c>
      <c r="B22" s="115"/>
      <c r="D22" s="117"/>
      <c r="E22" s="102"/>
      <c r="F22" s="102">
        <v>0</v>
      </c>
      <c r="G22" s="102"/>
      <c r="H22" s="102">
        <v>0</v>
      </c>
      <c r="I22" s="102"/>
      <c r="J22" s="102">
        <v>0</v>
      </c>
      <c r="K22" s="102"/>
      <c r="L22" s="102">
        <v>0</v>
      </c>
      <c r="M22" s="102"/>
      <c r="N22" s="102">
        <v>-519106</v>
      </c>
      <c r="P22" s="102">
        <v>0</v>
      </c>
      <c r="R22" s="102">
        <v>0</v>
      </c>
      <c r="S22" s="102"/>
      <c r="T22" s="102">
        <v>0</v>
      </c>
      <c r="U22" s="102"/>
      <c r="V22" s="114">
        <f>SUM(N22:T22)</f>
        <v>-519106</v>
      </c>
      <c r="W22" s="102"/>
      <c r="X22" s="114">
        <f>SUM(V22,L22,J22,H22,F22)</f>
        <v>-519106</v>
      </c>
      <c r="Y22" s="102"/>
      <c r="Z22" s="102">
        <v>45990</v>
      </c>
      <c r="AA22" s="102"/>
      <c r="AB22" s="113">
        <f>SUM(X22:Z22)</f>
        <v>-473116</v>
      </c>
    </row>
    <row r="23" spans="1:5" s="90" customFormat="1" ht="16.5" customHeight="1">
      <c r="A23" s="90" t="s">
        <v>217</v>
      </c>
      <c r="D23" s="102"/>
      <c r="E23" s="118"/>
    </row>
    <row r="24" spans="2:28" s="90" customFormat="1" ht="16.5" customHeight="1">
      <c r="B24" s="90" t="s">
        <v>259</v>
      </c>
      <c r="D24" s="117"/>
      <c r="E24" s="118"/>
      <c r="F24" s="119">
        <v>0</v>
      </c>
      <c r="G24" s="120"/>
      <c r="H24" s="119">
        <v>0</v>
      </c>
      <c r="I24" s="120"/>
      <c r="J24" s="119">
        <v>0</v>
      </c>
      <c r="K24" s="120"/>
      <c r="L24" s="119">
        <v>0</v>
      </c>
      <c r="M24" s="120"/>
      <c r="N24" s="119">
        <v>0</v>
      </c>
      <c r="P24" s="119">
        <v>0</v>
      </c>
      <c r="R24" s="119">
        <v>0</v>
      </c>
      <c r="S24" s="120"/>
      <c r="T24" s="121">
        <v>0</v>
      </c>
      <c r="U24" s="120"/>
      <c r="V24" s="121">
        <f>SUM(N24:T24)</f>
        <v>0</v>
      </c>
      <c r="W24" s="120"/>
      <c r="X24" s="122">
        <f>SUM(V24,L24,J24,H24,F24)</f>
        <v>0</v>
      </c>
      <c r="Y24" s="120"/>
      <c r="Z24" s="122">
        <v>835760</v>
      </c>
      <c r="AA24" s="123"/>
      <c r="AB24" s="124">
        <f>SUM(X24:Z24)</f>
        <v>835760</v>
      </c>
    </row>
    <row r="25" spans="1:28" s="96" customFormat="1" ht="3.75" customHeight="1">
      <c r="A25" s="125"/>
      <c r="D25" s="120"/>
      <c r="E25" s="118"/>
      <c r="F25" s="120"/>
      <c r="G25" s="120"/>
      <c r="H25" s="120"/>
      <c r="I25" s="120"/>
      <c r="J25" s="120"/>
      <c r="K25" s="120"/>
      <c r="L25" s="120"/>
      <c r="M25" s="120"/>
      <c r="N25" s="120"/>
      <c r="P25" s="120"/>
      <c r="R25" s="120"/>
      <c r="S25" s="120"/>
      <c r="T25" s="120"/>
      <c r="U25" s="120"/>
      <c r="V25" s="120"/>
      <c r="W25" s="120"/>
      <c r="X25" s="120"/>
      <c r="Y25" s="120"/>
      <c r="Z25" s="123"/>
      <c r="AA25" s="123"/>
      <c r="AB25" s="123"/>
    </row>
    <row r="26" spans="1:28" s="96" customFormat="1" ht="16.5" customHeight="1" thickBot="1">
      <c r="A26" s="112" t="s">
        <v>218</v>
      </c>
      <c r="D26" s="102"/>
      <c r="E26" s="118"/>
      <c r="F26" s="126">
        <f>SUM(F16:F24)</f>
        <v>373000</v>
      </c>
      <c r="G26" s="102"/>
      <c r="H26" s="126">
        <f>SUM(H16:H24)</f>
        <v>3680616</v>
      </c>
      <c r="I26" s="102"/>
      <c r="J26" s="126">
        <f>SUM(J16:J24)</f>
        <v>37300</v>
      </c>
      <c r="K26" s="102"/>
      <c r="L26" s="126">
        <f>SUM(L16:L24)</f>
        <v>14057685</v>
      </c>
      <c r="M26" s="120"/>
      <c r="N26" s="126">
        <f>SUM(N16:N24)</f>
        <v>-526051</v>
      </c>
      <c r="P26" s="126">
        <f>SUM(P16:P24)</f>
        <v>0</v>
      </c>
      <c r="R26" s="126">
        <f>SUM(R16:R24)</f>
        <v>-27561</v>
      </c>
      <c r="S26" s="102"/>
      <c r="T26" s="126">
        <f>SUM(T16:T24)</f>
        <v>2182</v>
      </c>
      <c r="U26" s="102"/>
      <c r="V26" s="126">
        <f>SUM(V16:V24)</f>
        <v>-551430</v>
      </c>
      <c r="W26" s="102"/>
      <c r="X26" s="126">
        <f>SUM(X16:X24)</f>
        <v>17597171</v>
      </c>
      <c r="Y26" s="102"/>
      <c r="Z26" s="126">
        <f>SUM(Z16:Z24)</f>
        <v>916928</v>
      </c>
      <c r="AA26" s="127"/>
      <c r="AB26" s="126">
        <f>SUM(AB16:AB24)</f>
        <v>18514099</v>
      </c>
    </row>
    <row r="27" spans="1:28" s="87" customFormat="1" ht="9.75" customHeight="1" thickTop="1">
      <c r="A27" s="128"/>
      <c r="D27" s="88"/>
      <c r="E27" s="129"/>
      <c r="F27" s="130"/>
      <c r="G27" s="88"/>
      <c r="H27" s="130"/>
      <c r="I27" s="88"/>
      <c r="J27" s="130"/>
      <c r="K27" s="88"/>
      <c r="L27" s="130"/>
      <c r="M27" s="130"/>
      <c r="N27" s="130"/>
      <c r="P27" s="130"/>
      <c r="R27" s="130"/>
      <c r="T27" s="130"/>
      <c r="V27" s="130"/>
      <c r="W27" s="88"/>
      <c r="X27" s="130"/>
      <c r="Y27" s="88"/>
      <c r="Z27" s="130"/>
      <c r="AA27" s="88"/>
      <c r="AB27" s="130"/>
    </row>
    <row r="28" spans="1:28" s="96" customFormat="1" ht="16.5" customHeight="1">
      <c r="A28" s="112" t="s">
        <v>171</v>
      </c>
      <c r="B28" s="112"/>
      <c r="D28" s="113"/>
      <c r="E28" s="102"/>
      <c r="F28" s="131">
        <v>373000</v>
      </c>
      <c r="G28" s="113"/>
      <c r="H28" s="131">
        <v>3680616</v>
      </c>
      <c r="I28" s="113"/>
      <c r="J28" s="131">
        <v>37300</v>
      </c>
      <c r="K28" s="113"/>
      <c r="L28" s="131">
        <v>14826640</v>
      </c>
      <c r="M28" s="113"/>
      <c r="N28" s="131">
        <v>-701847</v>
      </c>
      <c r="P28" s="131">
        <v>-15699</v>
      </c>
      <c r="R28" s="131">
        <v>-63358</v>
      </c>
      <c r="S28" s="114"/>
      <c r="T28" s="131">
        <v>2011</v>
      </c>
      <c r="U28" s="114"/>
      <c r="V28" s="132">
        <f>SUM(N28:T28)</f>
        <v>-778893</v>
      </c>
      <c r="W28" s="114"/>
      <c r="X28" s="132">
        <f>SUM(V28,L28,J28,H28,F28)</f>
        <v>18138663</v>
      </c>
      <c r="Y28" s="114"/>
      <c r="Z28" s="131">
        <v>1378962</v>
      </c>
      <c r="AA28" s="113"/>
      <c r="AB28" s="131">
        <f>SUM(X28:Z28)</f>
        <v>19517625</v>
      </c>
    </row>
    <row r="29" spans="1:28" s="96" customFormat="1" ht="16.5" customHeight="1">
      <c r="A29" s="112" t="s">
        <v>141</v>
      </c>
      <c r="B29" s="115"/>
      <c r="D29" s="102"/>
      <c r="E29" s="102"/>
      <c r="F29" s="133"/>
      <c r="G29" s="102"/>
      <c r="H29" s="133"/>
      <c r="I29" s="102"/>
      <c r="J29" s="133"/>
      <c r="K29" s="102"/>
      <c r="L29" s="133"/>
      <c r="M29" s="102"/>
      <c r="N29" s="133"/>
      <c r="P29" s="133"/>
      <c r="R29" s="133"/>
      <c r="S29" s="102"/>
      <c r="T29" s="133"/>
      <c r="U29" s="102"/>
      <c r="V29" s="133"/>
      <c r="W29" s="102"/>
      <c r="X29" s="132"/>
      <c r="Y29" s="102"/>
      <c r="Z29" s="133"/>
      <c r="AA29" s="102"/>
      <c r="AB29" s="133"/>
    </row>
    <row r="30" spans="1:28" s="96" customFormat="1" ht="16.5" customHeight="1">
      <c r="A30" s="90" t="s">
        <v>215</v>
      </c>
      <c r="B30" s="115"/>
      <c r="D30" s="102"/>
      <c r="E30" s="102"/>
      <c r="F30" s="134"/>
      <c r="H30" s="134"/>
      <c r="J30" s="134"/>
      <c r="L30" s="134"/>
      <c r="N30" s="134"/>
      <c r="P30" s="134"/>
      <c r="R30" s="134"/>
      <c r="T30" s="134"/>
      <c r="V30" s="134"/>
      <c r="X30" s="134"/>
      <c r="Z30" s="134"/>
      <c r="AB30" s="134"/>
    </row>
    <row r="31" spans="1:28" s="96" customFormat="1" ht="16.5" customHeight="1">
      <c r="A31" s="90"/>
      <c r="B31" s="115" t="s">
        <v>216</v>
      </c>
      <c r="D31" s="116"/>
      <c r="E31" s="102"/>
      <c r="F31" s="133">
        <v>0</v>
      </c>
      <c r="G31" s="102"/>
      <c r="H31" s="133">
        <v>0</v>
      </c>
      <c r="I31" s="102"/>
      <c r="J31" s="133">
        <v>0</v>
      </c>
      <c r="K31" s="102"/>
      <c r="L31" s="133">
        <v>0</v>
      </c>
      <c r="M31" s="102"/>
      <c r="N31" s="133">
        <v>0</v>
      </c>
      <c r="P31" s="133">
        <v>0</v>
      </c>
      <c r="R31" s="133">
        <v>0</v>
      </c>
      <c r="S31" s="102"/>
      <c r="T31" s="132">
        <v>0</v>
      </c>
      <c r="U31" s="102"/>
      <c r="V31" s="132">
        <f>SUM(N31:T31)</f>
        <v>0</v>
      </c>
      <c r="W31" s="102"/>
      <c r="X31" s="132">
        <f>SUM(V31,L31,J31,H31,F31)</f>
        <v>0</v>
      </c>
      <c r="Y31" s="102"/>
      <c r="Z31" s="133">
        <v>0</v>
      </c>
      <c r="AA31" s="102"/>
      <c r="AB31" s="131">
        <f>SUM(X31:Z31)</f>
        <v>0</v>
      </c>
    </row>
    <row r="32" spans="1:28" s="96" customFormat="1" ht="16.5" customHeight="1">
      <c r="A32" s="90" t="s">
        <v>191</v>
      </c>
      <c r="B32" s="115"/>
      <c r="D32" s="117">
        <v>15</v>
      </c>
      <c r="E32" s="102"/>
      <c r="F32" s="133">
        <v>0</v>
      </c>
      <c r="G32" s="102"/>
      <c r="H32" s="133">
        <v>0</v>
      </c>
      <c r="I32" s="102"/>
      <c r="J32" s="133">
        <v>0</v>
      </c>
      <c r="K32" s="102"/>
      <c r="L32" s="133">
        <v>-932500</v>
      </c>
      <c r="M32" s="102"/>
      <c r="N32" s="133">
        <v>0</v>
      </c>
      <c r="P32" s="133">
        <v>0</v>
      </c>
      <c r="R32" s="133">
        <v>0</v>
      </c>
      <c r="S32" s="102"/>
      <c r="T32" s="133">
        <v>0</v>
      </c>
      <c r="U32" s="102"/>
      <c r="V32" s="132">
        <f>SUM(N32:T32)</f>
        <v>0</v>
      </c>
      <c r="W32" s="102"/>
      <c r="X32" s="132">
        <f>SUM(V32,L32,J32,H32,F32)</f>
        <v>-932500</v>
      </c>
      <c r="Y32" s="102"/>
      <c r="Z32" s="133">
        <v>0</v>
      </c>
      <c r="AA32" s="102"/>
      <c r="AB32" s="131">
        <f>SUM(X32:Z32)</f>
        <v>-932500</v>
      </c>
    </row>
    <row r="33" spans="1:28" s="96" customFormat="1" ht="16.5" customHeight="1">
      <c r="A33" s="90" t="s">
        <v>190</v>
      </c>
      <c r="B33" s="115"/>
      <c r="D33" s="116"/>
      <c r="E33" s="102"/>
      <c r="F33" s="133">
        <v>0</v>
      </c>
      <c r="G33" s="102"/>
      <c r="H33" s="133">
        <v>0</v>
      </c>
      <c r="I33" s="102"/>
      <c r="J33" s="133">
        <v>0</v>
      </c>
      <c r="K33" s="102"/>
      <c r="L33" s="133">
        <f>'7-8 (9m)'!F78</f>
        <v>4331890</v>
      </c>
      <c r="M33" s="102"/>
      <c r="N33" s="133">
        <v>0</v>
      </c>
      <c r="P33" s="133">
        <v>-2443</v>
      </c>
      <c r="R33" s="133">
        <v>-142820</v>
      </c>
      <c r="S33" s="102"/>
      <c r="T33" s="132">
        <v>0</v>
      </c>
      <c r="U33" s="102"/>
      <c r="V33" s="132">
        <f>SUM(N33:T33)</f>
        <v>-145263</v>
      </c>
      <c r="W33" s="102"/>
      <c r="X33" s="132">
        <f>SUM(V33,L33,J33,H33,F33)</f>
        <v>4186627</v>
      </c>
      <c r="Y33" s="102"/>
      <c r="Z33" s="133">
        <v>-105339</v>
      </c>
      <c r="AA33" s="102"/>
      <c r="AB33" s="131">
        <f>SUM(X33:Z33)</f>
        <v>4081288</v>
      </c>
    </row>
    <row r="34" spans="1:28" s="90" customFormat="1" ht="16.5" customHeight="1">
      <c r="A34" s="90" t="s">
        <v>192</v>
      </c>
      <c r="D34" s="117">
        <v>8</v>
      </c>
      <c r="E34" s="118"/>
      <c r="F34" s="135">
        <v>0</v>
      </c>
      <c r="G34" s="120"/>
      <c r="H34" s="135">
        <v>0</v>
      </c>
      <c r="I34" s="120"/>
      <c r="J34" s="135">
        <v>0</v>
      </c>
      <c r="K34" s="120"/>
      <c r="L34" s="135">
        <v>0</v>
      </c>
      <c r="M34" s="120"/>
      <c r="N34" s="135">
        <v>8315</v>
      </c>
      <c r="P34" s="135">
        <v>0</v>
      </c>
      <c r="R34" s="135">
        <v>0</v>
      </c>
      <c r="S34" s="120"/>
      <c r="T34" s="136">
        <v>0</v>
      </c>
      <c r="U34" s="120"/>
      <c r="V34" s="136">
        <f>SUM(N34:T34)</f>
        <v>8315</v>
      </c>
      <c r="W34" s="120"/>
      <c r="X34" s="137">
        <f>SUM(V34,L34,J34,H34,F34)</f>
        <v>8315</v>
      </c>
      <c r="Y34" s="120"/>
      <c r="Z34" s="137">
        <v>437054</v>
      </c>
      <c r="AA34" s="123"/>
      <c r="AB34" s="138">
        <f>SUM(X34:Z34)</f>
        <v>445369</v>
      </c>
    </row>
    <row r="35" spans="1:28" s="96" customFormat="1" ht="3.75" customHeight="1">
      <c r="A35" s="125"/>
      <c r="D35" s="120"/>
      <c r="E35" s="118"/>
      <c r="F35" s="139"/>
      <c r="G35" s="120"/>
      <c r="H35" s="139"/>
      <c r="I35" s="120"/>
      <c r="J35" s="139"/>
      <c r="K35" s="120"/>
      <c r="L35" s="139"/>
      <c r="M35" s="120"/>
      <c r="N35" s="139"/>
      <c r="P35" s="139"/>
      <c r="R35" s="139"/>
      <c r="S35" s="120"/>
      <c r="T35" s="139"/>
      <c r="U35" s="120"/>
      <c r="V35" s="139"/>
      <c r="W35" s="120"/>
      <c r="X35" s="139"/>
      <c r="Y35" s="120"/>
      <c r="Z35" s="140"/>
      <c r="AA35" s="123"/>
      <c r="AB35" s="140"/>
    </row>
    <row r="36" spans="1:28" s="96" customFormat="1" ht="16.5" customHeight="1" thickBot="1">
      <c r="A36" s="112" t="s">
        <v>219</v>
      </c>
      <c r="D36" s="102"/>
      <c r="E36" s="118"/>
      <c r="F36" s="141">
        <f>SUM(F28:F34)</f>
        <v>373000</v>
      </c>
      <c r="G36" s="102"/>
      <c r="H36" s="141">
        <f>SUM(H28:H34)</f>
        <v>3680616</v>
      </c>
      <c r="I36" s="102"/>
      <c r="J36" s="141">
        <f>SUM(J28:J34)</f>
        <v>37300</v>
      </c>
      <c r="K36" s="102"/>
      <c r="L36" s="141">
        <f>SUM(L28:L34)</f>
        <v>18226030</v>
      </c>
      <c r="M36" s="120"/>
      <c r="N36" s="141">
        <f>SUM(N28:N34)</f>
        <v>-693532</v>
      </c>
      <c r="P36" s="141">
        <f>SUM(P28:P34)</f>
        <v>-18142</v>
      </c>
      <c r="R36" s="141">
        <f>SUM(R28:R34)</f>
        <v>-206178</v>
      </c>
      <c r="S36" s="102"/>
      <c r="T36" s="141">
        <f>SUM(T28:T34)</f>
        <v>2011</v>
      </c>
      <c r="U36" s="102"/>
      <c r="V36" s="141">
        <f>SUM(V28:V34)</f>
        <v>-915841</v>
      </c>
      <c r="W36" s="102"/>
      <c r="X36" s="141">
        <f>SUM(X28:X34)</f>
        <v>21401105</v>
      </c>
      <c r="Y36" s="102"/>
      <c r="Z36" s="141">
        <f>SUM(Z28:Z34)</f>
        <v>1710677</v>
      </c>
      <c r="AA36" s="127"/>
      <c r="AB36" s="141">
        <f>SUM(AB28:AB34)</f>
        <v>23111782</v>
      </c>
    </row>
    <row r="37" spans="1:28" s="96" customFormat="1" ht="16.5" customHeight="1" thickTop="1">
      <c r="A37" s="112"/>
      <c r="D37" s="102"/>
      <c r="E37" s="118"/>
      <c r="F37" s="120"/>
      <c r="G37" s="102"/>
      <c r="H37" s="120"/>
      <c r="I37" s="102"/>
      <c r="J37" s="120"/>
      <c r="K37" s="102"/>
      <c r="L37" s="120"/>
      <c r="M37" s="120"/>
      <c r="N37" s="120"/>
      <c r="R37" s="120"/>
      <c r="S37" s="102"/>
      <c r="T37" s="120"/>
      <c r="U37" s="102"/>
      <c r="V37" s="120"/>
      <c r="W37" s="102"/>
      <c r="X37" s="120"/>
      <c r="Y37" s="102"/>
      <c r="Z37" s="120"/>
      <c r="AA37" s="127"/>
      <c r="AB37" s="120"/>
    </row>
    <row r="38" spans="1:28" s="96" customFormat="1" ht="16.5" customHeight="1">
      <c r="A38" s="112"/>
      <c r="D38" s="102"/>
      <c r="E38" s="118"/>
      <c r="F38" s="120"/>
      <c r="G38" s="102"/>
      <c r="H38" s="120"/>
      <c r="I38" s="102"/>
      <c r="J38" s="120"/>
      <c r="K38" s="102"/>
      <c r="L38" s="120"/>
      <c r="M38" s="120"/>
      <c r="N38" s="120"/>
      <c r="R38" s="120"/>
      <c r="S38" s="102"/>
      <c r="T38" s="120"/>
      <c r="U38" s="102"/>
      <c r="V38" s="120"/>
      <c r="W38" s="102"/>
      <c r="X38" s="120"/>
      <c r="Y38" s="102"/>
      <c r="Z38" s="120"/>
      <c r="AA38" s="127"/>
      <c r="AB38" s="120"/>
    </row>
    <row r="39" spans="1:28" s="96" customFormat="1" ht="16.5" customHeight="1">
      <c r="A39" s="112"/>
      <c r="D39" s="102"/>
      <c r="E39" s="118"/>
      <c r="F39" s="120"/>
      <c r="G39" s="102"/>
      <c r="H39" s="120"/>
      <c r="I39" s="102"/>
      <c r="J39" s="120"/>
      <c r="K39" s="102"/>
      <c r="L39" s="120"/>
      <c r="M39" s="120"/>
      <c r="N39" s="120"/>
      <c r="R39" s="120"/>
      <c r="S39" s="102"/>
      <c r="T39" s="120"/>
      <c r="U39" s="102"/>
      <c r="V39" s="120"/>
      <c r="W39" s="102"/>
      <c r="X39" s="120"/>
      <c r="Y39" s="102"/>
      <c r="Z39" s="120"/>
      <c r="AA39" s="127"/>
      <c r="AB39" s="120"/>
    </row>
    <row r="40" spans="1:28" s="96" customFormat="1" ht="16.5" customHeight="1">
      <c r="A40" s="112"/>
      <c r="D40" s="102"/>
      <c r="E40" s="118"/>
      <c r="F40" s="120"/>
      <c r="G40" s="102"/>
      <c r="H40" s="120"/>
      <c r="I40" s="102"/>
      <c r="J40" s="120"/>
      <c r="K40" s="102"/>
      <c r="L40" s="120"/>
      <c r="M40" s="120"/>
      <c r="N40" s="120"/>
      <c r="R40" s="120"/>
      <c r="S40" s="102"/>
      <c r="T40" s="120"/>
      <c r="U40" s="102"/>
      <c r="V40" s="120"/>
      <c r="W40" s="102"/>
      <c r="X40" s="120"/>
      <c r="Y40" s="102"/>
      <c r="Z40" s="120"/>
      <c r="AA40" s="127"/>
      <c r="AB40" s="120"/>
    </row>
    <row r="41" spans="1:28" s="96" customFormat="1" ht="16.5" customHeight="1">
      <c r="A41" s="112"/>
      <c r="D41" s="102"/>
      <c r="E41" s="118"/>
      <c r="F41" s="120"/>
      <c r="G41" s="102"/>
      <c r="H41" s="120"/>
      <c r="I41" s="102"/>
      <c r="J41" s="120"/>
      <c r="K41" s="102"/>
      <c r="L41" s="120"/>
      <c r="M41" s="120"/>
      <c r="N41" s="120"/>
      <c r="R41" s="120"/>
      <c r="S41" s="102"/>
      <c r="T41" s="120"/>
      <c r="U41" s="102"/>
      <c r="V41" s="120"/>
      <c r="W41" s="102"/>
      <c r="X41" s="120"/>
      <c r="Y41" s="102"/>
      <c r="Z41" s="120"/>
      <c r="AA41" s="127"/>
      <c r="AB41" s="120"/>
    </row>
    <row r="42" spans="1:28" s="96" customFormat="1" ht="16.5" customHeight="1">
      <c r="A42" s="112"/>
      <c r="D42" s="102"/>
      <c r="E42" s="118"/>
      <c r="F42" s="120"/>
      <c r="G42" s="102"/>
      <c r="H42" s="120"/>
      <c r="I42" s="102"/>
      <c r="J42" s="120"/>
      <c r="K42" s="102"/>
      <c r="L42" s="120"/>
      <c r="M42" s="120"/>
      <c r="N42" s="120"/>
      <c r="R42" s="120"/>
      <c r="S42" s="102"/>
      <c r="T42" s="120"/>
      <c r="U42" s="102"/>
      <c r="V42" s="120"/>
      <c r="W42" s="102"/>
      <c r="X42" s="120"/>
      <c r="Y42" s="102"/>
      <c r="Z42" s="120"/>
      <c r="AA42" s="127"/>
      <c r="AB42" s="120"/>
    </row>
    <row r="43" spans="1:28" s="96" customFormat="1" ht="16.5" customHeight="1">
      <c r="A43" s="112"/>
      <c r="D43" s="102"/>
      <c r="E43" s="118"/>
      <c r="F43" s="120"/>
      <c r="G43" s="102"/>
      <c r="H43" s="120"/>
      <c r="I43" s="102"/>
      <c r="J43" s="120"/>
      <c r="K43" s="102"/>
      <c r="L43" s="120"/>
      <c r="M43" s="120"/>
      <c r="N43" s="120"/>
      <c r="R43" s="120"/>
      <c r="S43" s="102"/>
      <c r="T43" s="120"/>
      <c r="U43" s="102"/>
      <c r="V43" s="120"/>
      <c r="W43" s="102"/>
      <c r="X43" s="120"/>
      <c r="Y43" s="102"/>
      <c r="Z43" s="120"/>
      <c r="AA43" s="127"/>
      <c r="AB43" s="120"/>
    </row>
    <row r="44" spans="1:28" s="96" customFormat="1" ht="7.5" customHeight="1">
      <c r="A44" s="112"/>
      <c r="D44" s="102"/>
      <c r="E44" s="118"/>
      <c r="F44" s="120"/>
      <c r="G44" s="102"/>
      <c r="H44" s="120"/>
      <c r="I44" s="102"/>
      <c r="J44" s="120"/>
      <c r="K44" s="102"/>
      <c r="L44" s="120"/>
      <c r="M44" s="120"/>
      <c r="N44" s="120"/>
      <c r="R44" s="120"/>
      <c r="S44" s="102"/>
      <c r="T44" s="120"/>
      <c r="U44" s="102"/>
      <c r="V44" s="120"/>
      <c r="W44" s="102"/>
      <c r="X44" s="120"/>
      <c r="Y44" s="102"/>
      <c r="Z44" s="120"/>
      <c r="AA44" s="127"/>
      <c r="AB44" s="120"/>
    </row>
    <row r="45" spans="1:28" ht="21.75" customHeight="1">
      <c r="A45" s="9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45" s="84"/>
      <c r="C45" s="85"/>
      <c r="D45" s="10"/>
      <c r="E45" s="78"/>
      <c r="F45" s="10"/>
      <c r="G45" s="78"/>
      <c r="H45" s="10"/>
      <c r="I45" s="78"/>
      <c r="J45" s="10"/>
      <c r="K45" s="78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78"/>
      <c r="X45" s="10"/>
      <c r="Y45" s="78"/>
      <c r="Z45" s="78"/>
      <c r="AA45" s="78"/>
      <c r="AB45" s="10"/>
    </row>
  </sheetData>
  <sheetProtection/>
  <mergeCells count="4">
    <mergeCell ref="F6:X6"/>
    <mergeCell ref="N7:V7"/>
    <mergeCell ref="J7:L7"/>
    <mergeCell ref="P8:T8"/>
  </mergeCells>
  <printOptions/>
  <pageMargins left="0.3" right="0.3" top="0.5" bottom="0.6" header="0.49" footer="0.4"/>
  <pageSetup firstPageNumber="9" useFirstPageNumber="1" fitToHeight="0" horizontalDpi="1200" verticalDpi="1200" orientation="landscape" paperSize="9" scale="7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R29"/>
  <sheetViews>
    <sheetView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1.7109375" style="3" customWidth="1"/>
    <col min="3" max="3" width="44.140625" style="3" customWidth="1"/>
    <col min="4" max="4" width="8.7109375" style="31" customWidth="1"/>
    <col min="5" max="5" width="0.85546875" style="2" customWidth="1"/>
    <col min="6" max="6" width="12.7109375" style="2" customWidth="1"/>
    <col min="7" max="7" width="0.85546875" style="31" customWidth="1"/>
    <col min="8" max="8" width="13.421875" style="3" customWidth="1"/>
    <col min="9" max="9" width="0.85546875" style="3" customWidth="1"/>
    <col min="10" max="10" width="11.28125" style="31" customWidth="1"/>
    <col min="11" max="11" width="0.85546875" style="31" customWidth="1"/>
    <col min="12" max="12" width="11.28125" style="31" customWidth="1"/>
    <col min="13" max="13" width="0.85546875" style="31" customWidth="1"/>
    <col min="14" max="14" width="14.57421875" style="31" customWidth="1"/>
    <col min="15" max="15" width="0.85546875" style="31" customWidth="1"/>
    <col min="16" max="16" width="13.8515625" style="31" customWidth="1"/>
    <col min="17" max="17" width="0.85546875" style="31" customWidth="1"/>
    <col min="18" max="18" width="13.421875" style="31" customWidth="1"/>
    <col min="19" max="16384" width="9.140625" style="6" customWidth="1"/>
  </cols>
  <sheetData>
    <row r="1" spans="1:18" ht="21.7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5" t="s">
        <v>3</v>
      </c>
    </row>
    <row r="2" spans="1:18" ht="21.75" customHeight="1">
      <c r="A2" s="1" t="s">
        <v>140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</row>
    <row r="3" spans="1:18" ht="21.75" customHeight="1">
      <c r="A3" s="7" t="str">
        <f>'7-8 (9m)'!A3</f>
        <v>สำหรับงวดเก้าเดือนสิ้นสุดวันที่ 30 กันยายน พ.ศ. 2562</v>
      </c>
      <c r="B3" s="7"/>
      <c r="C3" s="7"/>
      <c r="D3" s="34"/>
      <c r="E3" s="8"/>
      <c r="F3" s="8"/>
      <c r="G3" s="34"/>
      <c r="H3" s="7"/>
      <c r="I3" s="7"/>
      <c r="J3" s="7"/>
      <c r="K3" s="7"/>
      <c r="L3" s="9"/>
      <c r="M3" s="9"/>
      <c r="N3" s="9"/>
      <c r="O3" s="9"/>
      <c r="P3" s="9"/>
      <c r="Q3" s="9"/>
      <c r="R3" s="9"/>
    </row>
    <row r="4" spans="1:18" ht="21.75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</row>
    <row r="5" spans="1:18" s="148" customFormat="1" ht="21.75" customHeight="1">
      <c r="A5" s="83"/>
      <c r="B5" s="83"/>
      <c r="C5" s="83"/>
      <c r="D5" s="142"/>
      <c r="E5" s="143"/>
      <c r="F5" s="144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5"/>
      <c r="R5" s="147" t="s">
        <v>138</v>
      </c>
    </row>
    <row r="6" spans="1:18" s="148" customFormat="1" ht="21.75" customHeight="1">
      <c r="A6" s="83"/>
      <c r="B6" s="83"/>
      <c r="C6" s="83"/>
      <c r="D6" s="142"/>
      <c r="E6" s="143"/>
      <c r="F6" s="142"/>
      <c r="G6" s="143"/>
      <c r="H6" s="83"/>
      <c r="I6" s="83"/>
      <c r="J6" s="195" t="s">
        <v>51</v>
      </c>
      <c r="K6" s="195"/>
      <c r="L6" s="195"/>
      <c r="M6" s="149"/>
      <c r="N6" s="196" t="s">
        <v>55</v>
      </c>
      <c r="O6" s="196"/>
      <c r="P6" s="196"/>
      <c r="Q6" s="143"/>
      <c r="R6" s="150"/>
    </row>
    <row r="7" spans="1:18" s="148" customFormat="1" ht="21.75" customHeight="1">
      <c r="A7" s="83"/>
      <c r="B7" s="83"/>
      <c r="C7" s="83"/>
      <c r="D7" s="142"/>
      <c r="E7" s="143"/>
      <c r="F7" s="142"/>
      <c r="G7" s="143"/>
      <c r="H7" s="83"/>
      <c r="I7" s="83"/>
      <c r="M7" s="149"/>
      <c r="N7" s="151" t="s">
        <v>244</v>
      </c>
      <c r="O7" s="149"/>
      <c r="P7" s="149"/>
      <c r="Q7" s="143"/>
      <c r="R7" s="150"/>
    </row>
    <row r="8" spans="1:18" s="148" customFormat="1" ht="21.75" customHeight="1">
      <c r="A8" s="83"/>
      <c r="B8" s="83"/>
      <c r="C8" s="83"/>
      <c r="D8" s="142"/>
      <c r="E8" s="143"/>
      <c r="F8" s="142"/>
      <c r="G8" s="143"/>
      <c r="H8" s="83"/>
      <c r="I8" s="83"/>
      <c r="J8" s="149"/>
      <c r="K8" s="149"/>
      <c r="L8" s="149"/>
      <c r="M8" s="149"/>
      <c r="N8" s="150" t="s">
        <v>235</v>
      </c>
      <c r="O8" s="149"/>
      <c r="P8" s="149"/>
      <c r="Q8" s="143"/>
      <c r="R8" s="150"/>
    </row>
    <row r="9" spans="1:18" s="148" customFormat="1" ht="21.75" customHeight="1">
      <c r="A9" s="83"/>
      <c r="B9" s="83"/>
      <c r="C9" s="83"/>
      <c r="D9" s="142"/>
      <c r="E9" s="143"/>
      <c r="F9" s="142"/>
      <c r="G9" s="143"/>
      <c r="H9" s="83"/>
      <c r="I9" s="83"/>
      <c r="J9" s="149"/>
      <c r="K9" s="149"/>
      <c r="L9" s="149"/>
      <c r="M9" s="149"/>
      <c r="N9" s="150" t="s">
        <v>236</v>
      </c>
      <c r="O9" s="149"/>
      <c r="P9" s="150" t="s">
        <v>78</v>
      </c>
      <c r="Q9" s="143"/>
      <c r="R9" s="150"/>
    </row>
    <row r="10" spans="1:18" s="148" customFormat="1" ht="21.75" customHeight="1">
      <c r="A10" s="82"/>
      <c r="B10" s="83"/>
      <c r="C10" s="83"/>
      <c r="D10" s="142"/>
      <c r="E10" s="143"/>
      <c r="F10" s="150" t="s">
        <v>92</v>
      </c>
      <c r="G10" s="150"/>
      <c r="H10" s="150"/>
      <c r="I10" s="150"/>
      <c r="J10" s="150" t="s">
        <v>81</v>
      </c>
      <c r="K10" s="150"/>
      <c r="L10" s="150"/>
      <c r="M10" s="150"/>
      <c r="N10" s="150" t="s">
        <v>237</v>
      </c>
      <c r="O10" s="150"/>
      <c r="P10" s="150" t="s">
        <v>83</v>
      </c>
      <c r="Q10" s="150"/>
      <c r="R10" s="150" t="s">
        <v>86</v>
      </c>
    </row>
    <row r="11" spans="1:18" s="148" customFormat="1" ht="21.75" customHeight="1">
      <c r="A11" s="82"/>
      <c r="B11" s="83"/>
      <c r="C11" s="83"/>
      <c r="D11" s="142"/>
      <c r="E11" s="143"/>
      <c r="F11" s="150" t="s">
        <v>87</v>
      </c>
      <c r="G11" s="150"/>
      <c r="H11" s="150" t="s">
        <v>93</v>
      </c>
      <c r="I11" s="150"/>
      <c r="J11" s="150" t="s">
        <v>89</v>
      </c>
      <c r="K11" s="150"/>
      <c r="L11" s="150" t="s">
        <v>54</v>
      </c>
      <c r="M11" s="150"/>
      <c r="N11" s="150" t="s">
        <v>238</v>
      </c>
      <c r="O11" s="150"/>
      <c r="P11" s="150" t="s">
        <v>145</v>
      </c>
      <c r="Q11" s="150"/>
      <c r="R11" s="150" t="s">
        <v>44</v>
      </c>
    </row>
    <row r="12" spans="1:18" s="148" customFormat="1" ht="21.75" customHeight="1">
      <c r="A12" s="82"/>
      <c r="B12" s="83"/>
      <c r="C12" s="83"/>
      <c r="D12" s="152" t="s">
        <v>6</v>
      </c>
      <c r="E12" s="143"/>
      <c r="F12" s="79" t="s">
        <v>7</v>
      </c>
      <c r="G12" s="153"/>
      <c r="H12" s="79" t="s">
        <v>7</v>
      </c>
      <c r="I12" s="150"/>
      <c r="J12" s="79" t="s">
        <v>7</v>
      </c>
      <c r="K12" s="153"/>
      <c r="L12" s="79" t="s">
        <v>7</v>
      </c>
      <c r="M12" s="80"/>
      <c r="N12" s="79" t="s">
        <v>7</v>
      </c>
      <c r="O12" s="80"/>
      <c r="P12" s="81" t="s">
        <v>7</v>
      </c>
      <c r="Q12" s="150"/>
      <c r="R12" s="79" t="s">
        <v>7</v>
      </c>
    </row>
    <row r="13" spans="1:17" s="148" customFormat="1" ht="21.75" customHeight="1">
      <c r="A13" s="82"/>
      <c r="B13" s="83"/>
      <c r="C13" s="83"/>
      <c r="D13" s="142"/>
      <c r="E13" s="143"/>
      <c r="F13" s="83"/>
      <c r="G13" s="143"/>
      <c r="H13" s="142"/>
      <c r="I13" s="142"/>
      <c r="J13" s="83"/>
      <c r="K13" s="143"/>
      <c r="L13" s="143"/>
      <c r="M13" s="143"/>
      <c r="N13" s="143"/>
      <c r="O13" s="143"/>
      <c r="P13" s="143"/>
      <c r="Q13" s="143"/>
    </row>
    <row r="14" spans="1:18" s="148" customFormat="1" ht="21.75" customHeight="1">
      <c r="A14" s="82" t="s">
        <v>150</v>
      </c>
      <c r="B14" s="154"/>
      <c r="C14" s="83"/>
      <c r="D14" s="142"/>
      <c r="E14" s="143"/>
      <c r="F14" s="148">
        <v>373000</v>
      </c>
      <c r="H14" s="148">
        <v>3680616</v>
      </c>
      <c r="I14" s="83"/>
      <c r="J14" s="148">
        <v>37300</v>
      </c>
      <c r="L14" s="148">
        <v>8885728</v>
      </c>
      <c r="N14" s="155">
        <v>0</v>
      </c>
      <c r="O14" s="156"/>
      <c r="P14" s="155">
        <f>SUM(N14)</f>
        <v>0</v>
      </c>
      <c r="R14" s="148">
        <f>SUM(F14:L14)</f>
        <v>12976644</v>
      </c>
    </row>
    <row r="15" spans="1:5" s="148" customFormat="1" ht="21.75" customHeight="1">
      <c r="A15" s="82" t="s">
        <v>141</v>
      </c>
      <c r="B15" s="154"/>
      <c r="C15" s="83"/>
      <c r="D15" s="142"/>
      <c r="E15" s="143"/>
    </row>
    <row r="16" spans="1:18" s="148" customFormat="1" ht="21.75" customHeight="1">
      <c r="A16" s="83" t="s">
        <v>191</v>
      </c>
      <c r="B16" s="83"/>
      <c r="C16" s="83"/>
      <c r="D16" s="142">
        <v>15</v>
      </c>
      <c r="E16" s="143"/>
      <c r="F16" s="157">
        <v>0</v>
      </c>
      <c r="G16" s="158"/>
      <c r="H16" s="157">
        <v>0</v>
      </c>
      <c r="I16" s="158"/>
      <c r="J16" s="157">
        <v>0</v>
      </c>
      <c r="K16" s="158"/>
      <c r="L16" s="157">
        <v>-746000</v>
      </c>
      <c r="M16" s="157"/>
      <c r="N16" s="157">
        <v>0</v>
      </c>
      <c r="O16" s="157"/>
      <c r="P16" s="157">
        <v>0</v>
      </c>
      <c r="Q16" s="158"/>
      <c r="R16" s="148">
        <f>SUM(F16:L16)</f>
        <v>-746000</v>
      </c>
    </row>
    <row r="17" spans="1:18" s="148" customFormat="1" ht="21.75" customHeight="1">
      <c r="A17" s="83" t="s">
        <v>220</v>
      </c>
      <c r="C17" s="83"/>
      <c r="D17" s="142"/>
      <c r="E17" s="143"/>
      <c r="F17" s="159">
        <v>0</v>
      </c>
      <c r="G17" s="158"/>
      <c r="H17" s="159">
        <v>0</v>
      </c>
      <c r="I17" s="157"/>
      <c r="J17" s="159">
        <v>0</v>
      </c>
      <c r="K17" s="143"/>
      <c r="L17" s="159">
        <v>2441788</v>
      </c>
      <c r="M17" s="157"/>
      <c r="N17" s="159">
        <v>0</v>
      </c>
      <c r="O17" s="157"/>
      <c r="P17" s="159">
        <v>0</v>
      </c>
      <c r="Q17" s="143"/>
      <c r="R17" s="160">
        <f>SUM(L17,J17,H17,F17)</f>
        <v>2441788</v>
      </c>
    </row>
    <row r="18" spans="1:18" s="148" customFormat="1" ht="7.5" customHeight="1">
      <c r="A18" s="83"/>
      <c r="B18" s="83"/>
      <c r="C18" s="83"/>
      <c r="D18" s="142"/>
      <c r="E18" s="143"/>
      <c r="F18" s="157"/>
      <c r="G18" s="158"/>
      <c r="H18" s="157"/>
      <c r="I18" s="158"/>
      <c r="J18" s="157"/>
      <c r="K18" s="158"/>
      <c r="L18" s="157"/>
      <c r="M18" s="157"/>
      <c r="N18" s="157"/>
      <c r="O18" s="157"/>
      <c r="P18" s="157"/>
      <c r="Q18" s="158"/>
      <c r="R18" s="157"/>
    </row>
    <row r="19" spans="1:18" s="148" customFormat="1" ht="21.75" customHeight="1" thickBot="1">
      <c r="A19" s="82" t="s">
        <v>218</v>
      </c>
      <c r="B19" s="83"/>
      <c r="C19" s="83"/>
      <c r="D19" s="142"/>
      <c r="E19" s="143"/>
      <c r="F19" s="161">
        <f>SUM(F14:F17)</f>
        <v>373000</v>
      </c>
      <c r="G19" s="158"/>
      <c r="H19" s="161">
        <f>SUM(H14:H17)</f>
        <v>3680616</v>
      </c>
      <c r="I19" s="158"/>
      <c r="J19" s="161">
        <f>SUM(J14:J17)</f>
        <v>37300</v>
      </c>
      <c r="K19" s="158"/>
      <c r="L19" s="161">
        <f>SUM(L14:L17)</f>
        <v>10581516</v>
      </c>
      <c r="M19" s="157"/>
      <c r="N19" s="161">
        <f>SUM(N14:N17)</f>
        <v>0</v>
      </c>
      <c r="O19" s="157"/>
      <c r="P19" s="161">
        <f>SUM(P14:P17)</f>
        <v>0</v>
      </c>
      <c r="Q19" s="158"/>
      <c r="R19" s="161">
        <f>SUM(R14:R17)</f>
        <v>14672432</v>
      </c>
    </row>
    <row r="20" spans="1:18" s="148" customFormat="1" ht="21.75" customHeight="1" thickTop="1">
      <c r="A20" s="82"/>
      <c r="B20" s="83"/>
      <c r="C20" s="83"/>
      <c r="D20" s="142"/>
      <c r="E20" s="143"/>
      <c r="F20" s="157"/>
      <c r="G20" s="158"/>
      <c r="H20" s="157"/>
      <c r="I20" s="158"/>
      <c r="J20" s="157"/>
      <c r="K20" s="158"/>
      <c r="L20" s="157"/>
      <c r="M20" s="157"/>
      <c r="N20" s="157"/>
      <c r="O20" s="157"/>
      <c r="P20" s="157"/>
      <c r="Q20" s="158"/>
      <c r="R20" s="157"/>
    </row>
    <row r="21" spans="1:18" s="148" customFormat="1" ht="21.75" customHeight="1">
      <c r="A21" s="82" t="s">
        <v>171</v>
      </c>
      <c r="B21" s="154"/>
      <c r="C21" s="83"/>
      <c r="D21" s="142"/>
      <c r="E21" s="143"/>
      <c r="F21" s="162">
        <v>373000</v>
      </c>
      <c r="H21" s="162">
        <v>3680616</v>
      </c>
      <c r="I21" s="83"/>
      <c r="J21" s="162">
        <v>37300</v>
      </c>
      <c r="L21" s="162">
        <v>11626023</v>
      </c>
      <c r="N21" s="162">
        <v>-16007</v>
      </c>
      <c r="P21" s="162">
        <f>SUM(N21:O21)</f>
        <v>-16007</v>
      </c>
      <c r="R21" s="162">
        <f>SUM(F21:L21,P21)</f>
        <v>15700932</v>
      </c>
    </row>
    <row r="22" spans="1:18" s="148" customFormat="1" ht="21.75" customHeight="1">
      <c r="A22" s="82" t="s">
        <v>141</v>
      </c>
      <c r="B22" s="154"/>
      <c r="C22" s="83"/>
      <c r="D22" s="142"/>
      <c r="E22" s="143"/>
      <c r="F22" s="162"/>
      <c r="H22" s="162"/>
      <c r="J22" s="162"/>
      <c r="L22" s="162"/>
      <c r="N22" s="162"/>
      <c r="P22" s="162"/>
      <c r="R22" s="162"/>
    </row>
    <row r="23" spans="1:18" s="148" customFormat="1" ht="21.75" customHeight="1">
      <c r="A23" s="83" t="s">
        <v>191</v>
      </c>
      <c r="B23" s="83"/>
      <c r="C23" s="83"/>
      <c r="D23" s="142">
        <v>15</v>
      </c>
      <c r="E23" s="143"/>
      <c r="F23" s="163">
        <v>0</v>
      </c>
      <c r="G23" s="158"/>
      <c r="H23" s="163">
        <v>0</v>
      </c>
      <c r="I23" s="158"/>
      <c r="J23" s="163">
        <v>0</v>
      </c>
      <c r="K23" s="158"/>
      <c r="L23" s="163">
        <v>-932500</v>
      </c>
      <c r="M23" s="157"/>
      <c r="N23" s="163">
        <v>0</v>
      </c>
      <c r="O23" s="157"/>
      <c r="P23" s="163">
        <v>0</v>
      </c>
      <c r="Q23" s="158"/>
      <c r="R23" s="162">
        <f>SUM(F23:L23,P23)</f>
        <v>-932500</v>
      </c>
    </row>
    <row r="24" spans="1:18" s="148" customFormat="1" ht="21.75" customHeight="1">
      <c r="A24" s="83" t="s">
        <v>190</v>
      </c>
      <c r="C24" s="83"/>
      <c r="D24" s="142"/>
      <c r="E24" s="143"/>
      <c r="F24" s="164">
        <v>0</v>
      </c>
      <c r="G24" s="158"/>
      <c r="H24" s="164">
        <v>0</v>
      </c>
      <c r="I24" s="157"/>
      <c r="J24" s="164">
        <v>0</v>
      </c>
      <c r="K24" s="143"/>
      <c r="L24" s="164">
        <f>'7-8 (9m)'!J78</f>
        <v>2786119</v>
      </c>
      <c r="M24" s="157"/>
      <c r="N24" s="164">
        <v>-2376</v>
      </c>
      <c r="O24" s="157"/>
      <c r="P24" s="165">
        <f>SUM(N24:O24)</f>
        <v>-2376</v>
      </c>
      <c r="Q24" s="143"/>
      <c r="R24" s="165">
        <f>SUM(F24:L24,P24)</f>
        <v>2783743</v>
      </c>
    </row>
    <row r="25" spans="1:18" s="148" customFormat="1" ht="7.5" customHeight="1">
      <c r="A25" s="83"/>
      <c r="B25" s="83"/>
      <c r="C25" s="83"/>
      <c r="D25" s="142"/>
      <c r="E25" s="143"/>
      <c r="F25" s="163"/>
      <c r="G25" s="158"/>
      <c r="H25" s="163"/>
      <c r="I25" s="158"/>
      <c r="J25" s="163"/>
      <c r="K25" s="158"/>
      <c r="L25" s="163"/>
      <c r="M25" s="157"/>
      <c r="N25" s="163"/>
      <c r="O25" s="157"/>
      <c r="P25" s="163"/>
      <c r="Q25" s="158"/>
      <c r="R25" s="163"/>
    </row>
    <row r="26" spans="1:18" s="148" customFormat="1" ht="21.75" customHeight="1" thickBot="1">
      <c r="A26" s="82" t="s">
        <v>219</v>
      </c>
      <c r="B26" s="83"/>
      <c r="C26" s="83"/>
      <c r="D26" s="142"/>
      <c r="E26" s="143"/>
      <c r="F26" s="166">
        <f>SUM(F21:F24)</f>
        <v>373000</v>
      </c>
      <c r="G26" s="158"/>
      <c r="H26" s="166">
        <f>SUM(H21:H24)</f>
        <v>3680616</v>
      </c>
      <c r="I26" s="158"/>
      <c r="J26" s="166">
        <f>SUM(J21:J24)</f>
        <v>37300</v>
      </c>
      <c r="K26" s="158"/>
      <c r="L26" s="166">
        <f>SUM(L21:L24)</f>
        <v>13479642</v>
      </c>
      <c r="M26" s="157"/>
      <c r="N26" s="166">
        <f>SUM(N21:N24)</f>
        <v>-18383</v>
      </c>
      <c r="O26" s="157"/>
      <c r="P26" s="166">
        <f>SUM(N26:O26)</f>
        <v>-18383</v>
      </c>
      <c r="Q26" s="158"/>
      <c r="R26" s="166">
        <f>SUM(R21:R24)</f>
        <v>17552175</v>
      </c>
    </row>
    <row r="27" spans="1:18" s="148" customFormat="1" ht="21.75" customHeight="1" thickTop="1">
      <c r="A27" s="82"/>
      <c r="B27" s="83"/>
      <c r="C27" s="83"/>
      <c r="D27" s="142"/>
      <c r="E27" s="143"/>
      <c r="F27" s="157"/>
      <c r="G27" s="158"/>
      <c r="H27" s="157"/>
      <c r="I27" s="158"/>
      <c r="J27" s="157"/>
      <c r="K27" s="158"/>
      <c r="L27" s="157"/>
      <c r="M27" s="157"/>
      <c r="N27" s="157"/>
      <c r="O27" s="157"/>
      <c r="P27" s="157"/>
      <c r="Q27" s="158"/>
      <c r="R27" s="157"/>
    </row>
    <row r="28" spans="1:18" s="148" customFormat="1" ht="15" customHeight="1">
      <c r="A28" s="82"/>
      <c r="B28" s="83"/>
      <c r="C28" s="83"/>
      <c r="D28" s="142"/>
      <c r="E28" s="143"/>
      <c r="F28" s="157"/>
      <c r="G28" s="158"/>
      <c r="H28" s="157"/>
      <c r="I28" s="158"/>
      <c r="J28" s="157"/>
      <c r="K28" s="158"/>
      <c r="L28" s="157"/>
      <c r="M28" s="157"/>
      <c r="N28" s="157"/>
      <c r="O28" s="157"/>
      <c r="P28" s="157"/>
      <c r="Q28" s="158"/>
      <c r="R28" s="157"/>
    </row>
    <row r="29" spans="1:18" ht="21.75" customHeight="1">
      <c r="A29" s="9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29" s="9"/>
      <c r="C29" s="9"/>
      <c r="D29" s="30"/>
      <c r="E29" s="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sheetProtection/>
  <mergeCells count="2">
    <mergeCell ref="J6:L6"/>
    <mergeCell ref="N6:P6"/>
  </mergeCells>
  <printOptions/>
  <pageMargins left="0.5" right="0.5" top="0.5" bottom="0.6" header="0.49" footer="0.4"/>
  <pageSetup firstPageNumber="10" useFirstPageNumber="1" fitToHeight="0" horizontalDpi="1200" verticalDpi="1200" orientation="landscape" paperSize="9" scale="90" r:id="rId1"/>
  <headerFooter>
    <oddFooter>&amp;R&amp;"Browallia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71"/>
  <sheetViews>
    <sheetView zoomScaleSheetLayoutView="145" zoomScalePageLayoutView="0" workbookViewId="0" topLeftCell="A1">
      <selection activeCell="A1" sqref="A1"/>
    </sheetView>
  </sheetViews>
  <sheetFormatPr defaultColWidth="9.140625" defaultRowHeight="16.5" customHeight="1"/>
  <cols>
    <col min="1" max="2" width="1.1484375" style="3" customWidth="1"/>
    <col min="3" max="3" width="46.140625" style="3" customWidth="1"/>
    <col min="4" max="4" width="6.7109375" style="2" customWidth="1"/>
    <col min="5" max="5" width="0.85546875" style="3" customWidth="1"/>
    <col min="6" max="6" width="11.7109375" style="4" customWidth="1"/>
    <col min="7" max="7" width="0.85546875" style="3" customWidth="1"/>
    <col min="8" max="8" width="11.7109375" style="4" customWidth="1"/>
    <col min="9" max="9" width="0.85546875" style="2" customWidth="1"/>
    <col min="10" max="10" width="11.7109375" style="4" customWidth="1"/>
    <col min="11" max="11" width="0.85546875" style="3" customWidth="1"/>
    <col min="12" max="12" width="11.7109375" style="4" customWidth="1"/>
    <col min="13" max="16384" width="9.140625" style="6" customWidth="1"/>
  </cols>
  <sheetData>
    <row r="1" spans="1:12" ht="16.5" customHeight="1">
      <c r="A1" s="1" t="s">
        <v>0</v>
      </c>
      <c r="B1" s="1"/>
      <c r="C1" s="1"/>
      <c r="G1" s="20"/>
      <c r="I1" s="21"/>
      <c r="K1" s="20"/>
      <c r="L1" s="5" t="s">
        <v>3</v>
      </c>
    </row>
    <row r="2" spans="1:11" ht="16.5" customHeight="1">
      <c r="A2" s="1" t="s">
        <v>94</v>
      </c>
      <c r="B2" s="1"/>
      <c r="C2" s="1"/>
      <c r="G2" s="20"/>
      <c r="I2" s="21"/>
      <c r="K2" s="20"/>
    </row>
    <row r="3" spans="1:12" ht="16.5" customHeight="1">
      <c r="A3" s="7" t="str">
        <f>'7-8 (9m)'!A3</f>
        <v>สำหรับงวดเก้าเดือนสิ้นสุดวันที่ 30 กันยายน พ.ศ. 2562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16.5" customHeight="1">
      <c r="G4" s="20"/>
      <c r="I4" s="21"/>
      <c r="K4" s="20"/>
    </row>
    <row r="5" spans="1:12" ht="16.5" customHeight="1">
      <c r="A5" s="6"/>
      <c r="D5" s="16"/>
      <c r="E5" s="1"/>
      <c r="F5" s="10"/>
      <c r="G5" s="44"/>
      <c r="H5" s="13" t="s">
        <v>2</v>
      </c>
      <c r="I5" s="45"/>
      <c r="J5" s="10"/>
      <c r="K5" s="44"/>
      <c r="L5" s="13" t="s">
        <v>138</v>
      </c>
    </row>
    <row r="6" spans="4:12" ht="16.5" customHeight="1">
      <c r="D6" s="16"/>
      <c r="E6" s="1"/>
      <c r="F6" s="15" t="s">
        <v>170</v>
      </c>
      <c r="G6" s="1"/>
      <c r="H6" s="15" t="s">
        <v>149</v>
      </c>
      <c r="I6" s="16"/>
      <c r="J6" s="15" t="s">
        <v>170</v>
      </c>
      <c r="K6" s="1"/>
      <c r="L6" s="15" t="s">
        <v>149</v>
      </c>
    </row>
    <row r="7" spans="4:12" ht="16.5" customHeight="1">
      <c r="D7" s="16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1:11" ht="16.5" customHeight="1">
      <c r="A8" s="1" t="s">
        <v>95</v>
      </c>
      <c r="F8" s="19"/>
      <c r="G8" s="20"/>
      <c r="I8" s="21"/>
      <c r="J8" s="19"/>
      <c r="K8" s="20"/>
    </row>
    <row r="9" spans="1:12" ht="16.5" customHeight="1">
      <c r="A9" s="3" t="s">
        <v>96</v>
      </c>
      <c r="F9" s="22">
        <f>'7-8 (9m)'!F29</f>
        <v>4264919</v>
      </c>
      <c r="G9" s="86"/>
      <c r="H9" s="24">
        <v>4147918</v>
      </c>
      <c r="I9" s="86"/>
      <c r="J9" s="22">
        <f>'7-8 (9m)'!J29</f>
        <v>2786983</v>
      </c>
      <c r="K9" s="23"/>
      <c r="L9" s="24">
        <v>2442415</v>
      </c>
    </row>
    <row r="10" spans="1:12" ht="16.5" customHeight="1">
      <c r="A10" s="3" t="s">
        <v>272</v>
      </c>
      <c r="F10" s="22"/>
      <c r="G10" s="86"/>
      <c r="H10" s="24"/>
      <c r="I10" s="23"/>
      <c r="J10" s="22"/>
      <c r="K10" s="86"/>
      <c r="L10" s="24"/>
    </row>
    <row r="11" spans="1:12" ht="16.5" customHeight="1">
      <c r="A11" s="3" t="s">
        <v>97</v>
      </c>
      <c r="F11" s="22"/>
      <c r="G11" s="86"/>
      <c r="H11" s="24"/>
      <c r="I11" s="23"/>
      <c r="J11" s="22"/>
      <c r="K11" s="86"/>
      <c r="L11" s="24"/>
    </row>
    <row r="12" spans="1:12" ht="16.5" customHeight="1">
      <c r="A12" s="3" t="s">
        <v>98</v>
      </c>
      <c r="B12" s="40" t="s">
        <v>99</v>
      </c>
      <c r="F12" s="22">
        <v>1816164</v>
      </c>
      <c r="G12" s="86"/>
      <c r="H12" s="24">
        <v>1367106</v>
      </c>
      <c r="I12" s="86"/>
      <c r="J12" s="22">
        <v>68724</v>
      </c>
      <c r="K12" s="23"/>
      <c r="L12" s="24">
        <v>74195</v>
      </c>
    </row>
    <row r="13" spans="2:12" ht="16.5" customHeight="1">
      <c r="B13" s="40" t="s">
        <v>185</v>
      </c>
      <c r="F13" s="22">
        <v>12586</v>
      </c>
      <c r="G13" s="86"/>
      <c r="H13" s="24">
        <v>3881</v>
      </c>
      <c r="I13" s="86"/>
      <c r="J13" s="22">
        <v>8910</v>
      </c>
      <c r="K13" s="23"/>
      <c r="L13" s="24">
        <v>0</v>
      </c>
    </row>
    <row r="14" spans="2:12" ht="16.5" customHeight="1">
      <c r="B14" s="40" t="s">
        <v>100</v>
      </c>
      <c r="F14" s="22">
        <v>-14621</v>
      </c>
      <c r="G14" s="86"/>
      <c r="H14" s="24">
        <v>-8215</v>
      </c>
      <c r="I14" s="86"/>
      <c r="J14" s="22">
        <v>-195492</v>
      </c>
      <c r="K14" s="23"/>
      <c r="L14" s="24">
        <v>-1976</v>
      </c>
    </row>
    <row r="15" spans="2:12" ht="16.5" customHeight="1">
      <c r="B15" s="40" t="s">
        <v>133</v>
      </c>
      <c r="D15" s="32">
        <v>8.2</v>
      </c>
      <c r="F15" s="22">
        <v>0</v>
      </c>
      <c r="G15" s="86"/>
      <c r="H15" s="24">
        <v>0</v>
      </c>
      <c r="I15" s="86"/>
      <c r="J15" s="22">
        <v>-3487759</v>
      </c>
      <c r="K15" s="23"/>
      <c r="L15" s="24">
        <v>-2765308</v>
      </c>
    </row>
    <row r="16" spans="2:12" ht="16.5" customHeight="1">
      <c r="B16" s="40" t="s">
        <v>101</v>
      </c>
      <c r="F16" s="22">
        <v>986105</v>
      </c>
      <c r="G16" s="86"/>
      <c r="H16" s="24">
        <v>870103</v>
      </c>
      <c r="I16" s="86"/>
      <c r="J16" s="22">
        <v>453579</v>
      </c>
      <c r="K16" s="23"/>
      <c r="L16" s="24">
        <v>236103</v>
      </c>
    </row>
    <row r="17" spans="2:12" ht="16.5" customHeight="1">
      <c r="B17" s="40" t="s">
        <v>102</v>
      </c>
      <c r="F17" s="22">
        <v>11316</v>
      </c>
      <c r="G17" s="86"/>
      <c r="H17" s="24">
        <v>948</v>
      </c>
      <c r="I17" s="86"/>
      <c r="J17" s="22">
        <v>9585</v>
      </c>
      <c r="K17" s="23"/>
      <c r="L17" s="24">
        <v>700</v>
      </c>
    </row>
    <row r="18" spans="2:12" ht="16.5" customHeight="1">
      <c r="B18" s="40" t="s">
        <v>193</v>
      </c>
      <c r="F18" s="22">
        <v>875</v>
      </c>
      <c r="G18" s="86"/>
      <c r="H18" s="24">
        <v>14</v>
      </c>
      <c r="I18" s="86"/>
      <c r="J18" s="22">
        <v>0</v>
      </c>
      <c r="K18" s="23"/>
      <c r="L18" s="24">
        <v>0</v>
      </c>
    </row>
    <row r="19" spans="2:12" ht="16.5" customHeight="1">
      <c r="B19" s="40" t="s">
        <v>245</v>
      </c>
      <c r="D19" s="32">
        <v>8.1</v>
      </c>
      <c r="F19" s="22">
        <v>12610</v>
      </c>
      <c r="G19" s="86"/>
      <c r="H19" s="24">
        <v>8045</v>
      </c>
      <c r="I19" s="86"/>
      <c r="J19" s="22">
        <v>0</v>
      </c>
      <c r="K19" s="23"/>
      <c r="L19" s="24">
        <v>0</v>
      </c>
    </row>
    <row r="20" spans="2:12" ht="16.5" customHeight="1">
      <c r="B20" s="40" t="s">
        <v>278</v>
      </c>
      <c r="D20" s="6"/>
      <c r="E20" s="6"/>
      <c r="F20" s="22"/>
      <c r="G20" s="6"/>
      <c r="H20" s="6"/>
      <c r="I20" s="6"/>
      <c r="J20" s="22"/>
      <c r="K20" s="6"/>
      <c r="L20" s="6"/>
    </row>
    <row r="21" spans="2:12" ht="16.5" customHeight="1">
      <c r="B21" s="40"/>
      <c r="C21" s="3" t="s">
        <v>279</v>
      </c>
      <c r="D21" s="32">
        <v>8.1</v>
      </c>
      <c r="F21" s="22">
        <v>-12439</v>
      </c>
      <c r="G21" s="86"/>
      <c r="H21" s="24">
        <v>0</v>
      </c>
      <c r="I21" s="86"/>
      <c r="J21" s="22">
        <v>0</v>
      </c>
      <c r="K21" s="23"/>
      <c r="L21" s="24">
        <v>0</v>
      </c>
    </row>
    <row r="22" spans="2:12" ht="16.5" customHeight="1">
      <c r="B22" s="40" t="s">
        <v>221</v>
      </c>
      <c r="F22" s="22"/>
      <c r="G22" s="86"/>
      <c r="H22" s="24"/>
      <c r="I22" s="86"/>
      <c r="J22" s="22"/>
      <c r="K22" s="23"/>
      <c r="L22" s="24"/>
    </row>
    <row r="23" spans="2:12" ht="16.5" customHeight="1">
      <c r="B23" s="40"/>
      <c r="C23" s="3" t="s">
        <v>222</v>
      </c>
      <c r="F23" s="22">
        <v>0</v>
      </c>
      <c r="G23" s="86"/>
      <c r="H23" s="24">
        <v>-894577</v>
      </c>
      <c r="I23" s="86"/>
      <c r="J23" s="22">
        <v>0</v>
      </c>
      <c r="K23" s="23"/>
      <c r="L23" s="24">
        <v>0</v>
      </c>
    </row>
    <row r="24" spans="2:12" ht="16.5" customHeight="1">
      <c r="B24" s="40" t="s">
        <v>223</v>
      </c>
      <c r="F24" s="22">
        <v>0</v>
      </c>
      <c r="G24" s="86"/>
      <c r="H24" s="24">
        <v>0</v>
      </c>
      <c r="I24" s="86"/>
      <c r="J24" s="22">
        <v>0</v>
      </c>
      <c r="K24" s="23"/>
      <c r="L24" s="24">
        <v>-100</v>
      </c>
    </row>
    <row r="25" spans="2:12" ht="16.5" customHeight="1">
      <c r="B25" s="40" t="s">
        <v>224</v>
      </c>
      <c r="F25" s="22">
        <v>0</v>
      </c>
      <c r="G25" s="86"/>
      <c r="H25" s="24">
        <v>-890</v>
      </c>
      <c r="I25" s="86"/>
      <c r="J25" s="22">
        <v>0</v>
      </c>
      <c r="K25" s="23"/>
      <c r="L25" s="24">
        <v>0</v>
      </c>
    </row>
    <row r="26" spans="2:12" ht="16.5" customHeight="1">
      <c r="B26" s="40" t="s">
        <v>261</v>
      </c>
      <c r="F26" s="22">
        <v>-307</v>
      </c>
      <c r="G26" s="86"/>
      <c r="H26" s="24">
        <v>5178</v>
      </c>
      <c r="I26" s="86"/>
      <c r="J26" s="22">
        <v>0</v>
      </c>
      <c r="K26" s="23"/>
      <c r="L26" s="24">
        <v>0</v>
      </c>
    </row>
    <row r="27" spans="2:12" ht="16.5" customHeight="1">
      <c r="B27" s="40" t="s">
        <v>258</v>
      </c>
      <c r="F27" s="22">
        <v>3762</v>
      </c>
      <c r="G27" s="86"/>
      <c r="H27" s="24">
        <v>71011</v>
      </c>
      <c r="I27" s="86"/>
      <c r="J27" s="22">
        <v>1379</v>
      </c>
      <c r="K27" s="23"/>
      <c r="L27" s="24">
        <v>0</v>
      </c>
    </row>
    <row r="28" spans="2:12" ht="16.5" customHeight="1">
      <c r="B28" s="40" t="s">
        <v>250</v>
      </c>
      <c r="F28" s="22">
        <v>1871</v>
      </c>
      <c r="G28" s="86"/>
      <c r="H28" s="24">
        <v>-7670</v>
      </c>
      <c r="I28" s="86"/>
      <c r="J28" s="22">
        <v>1871</v>
      </c>
      <c r="K28" s="23"/>
      <c r="L28" s="24">
        <v>-7670</v>
      </c>
    </row>
    <row r="29" spans="2:12" ht="16.5" customHeight="1">
      <c r="B29" s="40" t="s">
        <v>146</v>
      </c>
      <c r="F29" s="19">
        <v>-57744</v>
      </c>
      <c r="G29" s="86"/>
      <c r="H29" s="4">
        <v>-1482</v>
      </c>
      <c r="I29" s="86"/>
      <c r="J29" s="22">
        <v>4239</v>
      </c>
      <c r="K29" s="23"/>
      <c r="L29" s="24">
        <v>1061</v>
      </c>
    </row>
    <row r="30" spans="2:11" ht="16.5" customHeight="1">
      <c r="B30" s="40" t="s">
        <v>103</v>
      </c>
      <c r="D30" s="32"/>
      <c r="F30" s="19"/>
      <c r="G30" s="86"/>
      <c r="I30" s="86"/>
      <c r="J30" s="19"/>
      <c r="K30" s="23"/>
    </row>
    <row r="31" spans="2:12" ht="16.5" customHeight="1">
      <c r="B31" s="40"/>
      <c r="C31" s="3" t="s">
        <v>225</v>
      </c>
      <c r="D31" s="32">
        <v>16.6</v>
      </c>
      <c r="F31" s="29">
        <v>0</v>
      </c>
      <c r="G31" s="86"/>
      <c r="H31" s="10">
        <v>0</v>
      </c>
      <c r="I31" s="86"/>
      <c r="J31" s="29">
        <v>-37647</v>
      </c>
      <c r="K31" s="23"/>
      <c r="L31" s="10">
        <v>-20158</v>
      </c>
    </row>
    <row r="32" spans="2:10" ht="7.5" customHeight="1">
      <c r="B32" s="40"/>
      <c r="F32" s="19"/>
      <c r="G32" s="23"/>
      <c r="J32" s="19"/>
    </row>
    <row r="33" spans="1:12" ht="16.5" customHeight="1">
      <c r="A33" s="6"/>
      <c r="B33" s="3" t="s">
        <v>104</v>
      </c>
      <c r="F33" s="18"/>
      <c r="G33" s="6"/>
      <c r="H33" s="6"/>
      <c r="I33" s="6"/>
      <c r="J33" s="18"/>
      <c r="K33" s="6"/>
      <c r="L33" s="6"/>
    </row>
    <row r="34" spans="3:12" ht="16.5" customHeight="1">
      <c r="C34" s="3" t="s">
        <v>105</v>
      </c>
      <c r="F34" s="19">
        <f>SUM(F9:F31)</f>
        <v>7025097</v>
      </c>
      <c r="G34" s="20"/>
      <c r="H34" s="4">
        <f>SUM(H9:H31)</f>
        <v>5561370</v>
      </c>
      <c r="I34" s="20"/>
      <c r="J34" s="19">
        <f>SUM(J9:J31)</f>
        <v>-385628</v>
      </c>
      <c r="K34" s="21"/>
      <c r="L34" s="4">
        <f>SUM(L9:L31)</f>
        <v>-40738</v>
      </c>
    </row>
    <row r="35" spans="2:12" ht="16.5" customHeight="1">
      <c r="B35" s="3" t="s">
        <v>106</v>
      </c>
      <c r="D35" s="16"/>
      <c r="E35" s="1"/>
      <c r="F35" s="168"/>
      <c r="G35" s="61"/>
      <c r="H35" s="169"/>
      <c r="I35" s="170"/>
      <c r="J35" s="168"/>
      <c r="K35" s="61"/>
      <c r="L35" s="169"/>
    </row>
    <row r="36" spans="2:12" ht="16.5" customHeight="1">
      <c r="B36" s="6"/>
      <c r="C36" s="40" t="s">
        <v>107</v>
      </c>
      <c r="D36" s="16"/>
      <c r="E36" s="1"/>
      <c r="F36" s="171">
        <v>-869043</v>
      </c>
      <c r="G36" s="61"/>
      <c r="H36" s="155">
        <v>-36926</v>
      </c>
      <c r="I36" s="61"/>
      <c r="J36" s="171">
        <v>-8631</v>
      </c>
      <c r="K36" s="170"/>
      <c r="L36" s="155">
        <v>158174</v>
      </c>
    </row>
    <row r="37" spans="2:12" ht="16.5" customHeight="1">
      <c r="B37" s="6"/>
      <c r="C37" s="40" t="s">
        <v>108</v>
      </c>
      <c r="D37" s="16"/>
      <c r="E37" s="1"/>
      <c r="F37" s="171">
        <v>-18989</v>
      </c>
      <c r="G37" s="61"/>
      <c r="H37" s="155">
        <v>150538</v>
      </c>
      <c r="I37" s="61"/>
      <c r="J37" s="171">
        <v>-3740</v>
      </c>
      <c r="K37" s="170"/>
      <c r="L37" s="155">
        <v>-400435</v>
      </c>
    </row>
    <row r="38" spans="2:12" ht="16.5" customHeight="1">
      <c r="B38" s="6"/>
      <c r="C38" s="40" t="s">
        <v>109</v>
      </c>
      <c r="D38" s="16"/>
      <c r="E38" s="1"/>
      <c r="F38" s="171">
        <v>-242725</v>
      </c>
      <c r="G38" s="61"/>
      <c r="H38" s="155">
        <v>-49486</v>
      </c>
      <c r="I38" s="61"/>
      <c r="J38" s="171">
        <v>-26855</v>
      </c>
      <c r="K38" s="170"/>
      <c r="L38" s="155">
        <v>12670</v>
      </c>
    </row>
    <row r="39" spans="2:12" ht="16.5" customHeight="1">
      <c r="B39" s="6"/>
      <c r="C39" s="40" t="s">
        <v>110</v>
      </c>
      <c r="D39" s="16"/>
      <c r="E39" s="1"/>
      <c r="F39" s="171">
        <v>-176206</v>
      </c>
      <c r="G39" s="61"/>
      <c r="H39" s="155">
        <v>33824</v>
      </c>
      <c r="I39" s="61"/>
      <c r="J39" s="171">
        <v>-9336</v>
      </c>
      <c r="K39" s="170"/>
      <c r="L39" s="155">
        <v>-9709</v>
      </c>
    </row>
    <row r="40" spans="2:12" ht="16.5" customHeight="1">
      <c r="B40" s="6"/>
      <c r="C40" s="40" t="s">
        <v>111</v>
      </c>
      <c r="D40" s="16"/>
      <c r="E40" s="1"/>
      <c r="F40" s="171">
        <v>54205</v>
      </c>
      <c r="G40" s="61"/>
      <c r="H40" s="155">
        <v>13984</v>
      </c>
      <c r="I40" s="61"/>
      <c r="J40" s="171">
        <v>73403</v>
      </c>
      <c r="K40" s="170"/>
      <c r="L40" s="155">
        <v>-10597</v>
      </c>
    </row>
    <row r="41" spans="2:12" ht="16.5" customHeight="1">
      <c r="B41" s="6"/>
      <c r="C41" s="40" t="s">
        <v>112</v>
      </c>
      <c r="D41" s="16"/>
      <c r="E41" s="1"/>
      <c r="F41" s="171">
        <v>176529</v>
      </c>
      <c r="G41" s="23"/>
      <c r="H41" s="155">
        <v>-93734</v>
      </c>
      <c r="I41" s="23"/>
      <c r="J41" s="19">
        <v>69893</v>
      </c>
      <c r="K41" s="23"/>
      <c r="L41" s="4">
        <v>-2475</v>
      </c>
    </row>
    <row r="42" spans="2:12" ht="16.5" customHeight="1">
      <c r="B42" s="6"/>
      <c r="C42" s="40" t="s">
        <v>178</v>
      </c>
      <c r="D42" s="16"/>
      <c r="E42" s="1"/>
      <c r="F42" s="172">
        <v>493</v>
      </c>
      <c r="G42" s="61"/>
      <c r="H42" s="173">
        <v>825</v>
      </c>
      <c r="I42" s="61"/>
      <c r="J42" s="172">
        <v>767</v>
      </c>
      <c r="K42" s="170"/>
      <c r="L42" s="173">
        <v>825</v>
      </c>
    </row>
    <row r="43" spans="1:12" ht="4.5" customHeight="1">
      <c r="A43" s="6"/>
      <c r="D43" s="16"/>
      <c r="E43" s="1"/>
      <c r="F43" s="168"/>
      <c r="G43" s="61"/>
      <c r="H43" s="169"/>
      <c r="I43" s="170"/>
      <c r="J43" s="168"/>
      <c r="K43" s="61"/>
      <c r="L43" s="169"/>
    </row>
    <row r="44" spans="1:12" ht="16.5" customHeight="1">
      <c r="A44" s="6"/>
      <c r="B44" s="3" t="s">
        <v>182</v>
      </c>
      <c r="C44" s="6"/>
      <c r="D44" s="16"/>
      <c r="E44" s="1"/>
      <c r="F44" s="171">
        <f>SUM(F34:F42)</f>
        <v>5949361</v>
      </c>
      <c r="G44" s="61"/>
      <c r="H44" s="155">
        <f>SUM(H34:H42)</f>
        <v>5580395</v>
      </c>
      <c r="I44" s="170"/>
      <c r="J44" s="171">
        <f>SUM(J34:J42)</f>
        <v>-290127</v>
      </c>
      <c r="K44" s="61"/>
      <c r="L44" s="155">
        <f>SUM(L34:L42)</f>
        <v>-292285</v>
      </c>
    </row>
    <row r="45" spans="1:12" ht="16.5" customHeight="1">
      <c r="A45" s="6"/>
      <c r="B45" s="6"/>
      <c r="C45" s="40" t="s">
        <v>113</v>
      </c>
      <c r="D45" s="16"/>
      <c r="E45" s="1"/>
      <c r="F45" s="172">
        <v>-60502</v>
      </c>
      <c r="G45" s="61"/>
      <c r="H45" s="173">
        <v>-20870</v>
      </c>
      <c r="I45" s="61"/>
      <c r="J45" s="172">
        <v>-14361</v>
      </c>
      <c r="K45" s="170"/>
      <c r="L45" s="173">
        <v>-144</v>
      </c>
    </row>
    <row r="46" spans="1:12" ht="4.5" customHeight="1">
      <c r="A46" s="6"/>
      <c r="D46" s="16"/>
      <c r="E46" s="1"/>
      <c r="F46" s="168"/>
      <c r="G46" s="61"/>
      <c r="H46" s="169"/>
      <c r="I46" s="170"/>
      <c r="J46" s="168"/>
      <c r="K46" s="61"/>
      <c r="L46" s="169"/>
    </row>
    <row r="47" spans="1:12" ht="16.5" customHeight="1">
      <c r="A47" s="1" t="s">
        <v>183</v>
      </c>
      <c r="C47" s="6"/>
      <c r="D47" s="16"/>
      <c r="E47" s="1"/>
      <c r="F47" s="172">
        <f>SUM(F44:F45)</f>
        <v>5888859</v>
      </c>
      <c r="G47" s="61"/>
      <c r="H47" s="173">
        <f>SUM(H44:H45)</f>
        <v>5559525</v>
      </c>
      <c r="I47" s="170"/>
      <c r="J47" s="172">
        <f>SUM(J44:J45)</f>
        <v>-304488</v>
      </c>
      <c r="K47" s="61"/>
      <c r="L47" s="173">
        <f>SUM(L44:L45)</f>
        <v>-292429</v>
      </c>
    </row>
    <row r="48" spans="2:11" ht="18.75" customHeight="1" hidden="1">
      <c r="B48" s="1"/>
      <c r="C48" s="6"/>
      <c r="D48" s="16"/>
      <c r="E48" s="1"/>
      <c r="G48" s="1"/>
      <c r="I48" s="16"/>
      <c r="K48" s="1"/>
    </row>
    <row r="49" spans="2:11" ht="24.75" customHeight="1" hidden="1">
      <c r="B49" s="1"/>
      <c r="C49" s="6"/>
      <c r="D49" s="16"/>
      <c r="E49" s="1"/>
      <c r="G49" s="1"/>
      <c r="I49" s="16"/>
      <c r="K49" s="1"/>
    </row>
    <row r="50" spans="2:11" ht="4.5" customHeight="1">
      <c r="B50" s="1"/>
      <c r="C50" s="6"/>
      <c r="D50" s="16"/>
      <c r="E50" s="1"/>
      <c r="G50" s="1"/>
      <c r="I50" s="16"/>
      <c r="K50" s="1"/>
    </row>
    <row r="51" spans="2:11" ht="16.5" customHeight="1">
      <c r="B51" s="1"/>
      <c r="C51" s="6"/>
      <c r="D51" s="16"/>
      <c r="E51" s="1"/>
      <c r="G51" s="1"/>
      <c r="I51" s="16"/>
      <c r="K51" s="1"/>
    </row>
    <row r="52" spans="2:11" ht="16.5" customHeight="1">
      <c r="B52" s="1"/>
      <c r="C52" s="6"/>
      <c r="D52" s="16"/>
      <c r="E52" s="1"/>
      <c r="G52" s="1"/>
      <c r="I52" s="16"/>
      <c r="K52" s="1"/>
    </row>
    <row r="53" spans="2:11" ht="16.5" customHeight="1">
      <c r="B53" s="1"/>
      <c r="C53" s="6"/>
      <c r="D53" s="16"/>
      <c r="E53" s="1"/>
      <c r="G53" s="1"/>
      <c r="I53" s="16"/>
      <c r="K53" s="1"/>
    </row>
    <row r="54" spans="2:11" ht="16.5" customHeight="1">
      <c r="B54" s="1"/>
      <c r="C54" s="6"/>
      <c r="D54" s="16"/>
      <c r="E54" s="1"/>
      <c r="G54" s="1"/>
      <c r="I54" s="16"/>
      <c r="K54" s="1"/>
    </row>
    <row r="55" spans="2:11" ht="16.5" customHeight="1">
      <c r="B55" s="1"/>
      <c r="C55" s="6"/>
      <c r="D55" s="16"/>
      <c r="E55" s="1"/>
      <c r="G55" s="1"/>
      <c r="I55" s="16"/>
      <c r="K55" s="1"/>
    </row>
    <row r="56" spans="2:11" ht="16.5" customHeight="1">
      <c r="B56" s="1"/>
      <c r="C56" s="6"/>
      <c r="D56" s="16"/>
      <c r="E56" s="1"/>
      <c r="G56" s="1"/>
      <c r="I56" s="16"/>
      <c r="K56" s="1"/>
    </row>
    <row r="57" spans="2:11" ht="16.5" customHeight="1">
      <c r="B57" s="1"/>
      <c r="C57" s="6"/>
      <c r="D57" s="16"/>
      <c r="E57" s="1"/>
      <c r="G57" s="1"/>
      <c r="I57" s="16"/>
      <c r="K57" s="1"/>
    </row>
    <row r="58" spans="2:11" ht="16.5" customHeight="1">
      <c r="B58" s="1"/>
      <c r="C58" s="6"/>
      <c r="D58" s="16"/>
      <c r="E58" s="1"/>
      <c r="G58" s="1"/>
      <c r="I58" s="16"/>
      <c r="K58" s="1"/>
    </row>
    <row r="59" spans="2:11" ht="9.75" customHeight="1">
      <c r="B59" s="1"/>
      <c r="C59" s="6"/>
      <c r="D59" s="16"/>
      <c r="E59" s="1"/>
      <c r="G59" s="1"/>
      <c r="I59" s="16"/>
      <c r="K59" s="1"/>
    </row>
    <row r="60" spans="1:12" ht="21.75" customHeight="1">
      <c r="A60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</row>
    <row r="61" spans="1:12" ht="16.5" customHeight="1">
      <c r="A61" s="1" t="s">
        <v>0</v>
      </c>
      <c r="B61" s="1"/>
      <c r="C61" s="1"/>
      <c r="G61" s="20"/>
      <c r="I61" s="21"/>
      <c r="K61" s="20"/>
      <c r="L61" s="5" t="s">
        <v>3</v>
      </c>
    </row>
    <row r="62" spans="1:11" ht="16.5" customHeight="1">
      <c r="A62" s="1" t="s">
        <v>114</v>
      </c>
      <c r="B62" s="1"/>
      <c r="C62" s="1"/>
      <c r="G62" s="20"/>
      <c r="I62" s="21"/>
      <c r="K62" s="20"/>
    </row>
    <row r="63" spans="1:12" ht="16.5" customHeight="1">
      <c r="A63" s="7" t="str">
        <f>'7-8 (9m)'!A3</f>
        <v>สำหรับงวดเก้าเดือนสิ้นสุดวันที่ 30 กันยายน พ.ศ. 2562</v>
      </c>
      <c r="B63" s="7"/>
      <c r="C63" s="7"/>
      <c r="D63" s="8"/>
      <c r="E63" s="9"/>
      <c r="F63" s="10"/>
      <c r="G63" s="37"/>
      <c r="H63" s="10"/>
      <c r="I63" s="38"/>
      <c r="J63" s="10"/>
      <c r="K63" s="37"/>
      <c r="L63" s="10"/>
    </row>
    <row r="64" spans="7:11" ht="16.5" customHeight="1">
      <c r="G64" s="20"/>
      <c r="I64" s="21"/>
      <c r="K64" s="20"/>
    </row>
    <row r="65" spans="1:12" ht="16.5" customHeight="1">
      <c r="A65" s="6"/>
      <c r="D65" s="16"/>
      <c r="E65" s="1"/>
      <c r="F65" s="10"/>
      <c r="G65" s="44"/>
      <c r="H65" s="13" t="s">
        <v>2</v>
      </c>
      <c r="I65" s="45"/>
      <c r="J65" s="10"/>
      <c r="K65" s="44"/>
      <c r="L65" s="13" t="s">
        <v>138</v>
      </c>
    </row>
    <row r="66" spans="4:12" ht="16.5" customHeight="1">
      <c r="D66" s="16"/>
      <c r="E66" s="1"/>
      <c r="F66" s="15" t="s">
        <v>170</v>
      </c>
      <c r="G66" s="1"/>
      <c r="H66" s="15" t="s">
        <v>149</v>
      </c>
      <c r="I66" s="16"/>
      <c r="J66" s="15" t="s">
        <v>170</v>
      </c>
      <c r="K66" s="1"/>
      <c r="L66" s="15" t="s">
        <v>149</v>
      </c>
    </row>
    <row r="67" spans="4:12" ht="16.5" customHeight="1">
      <c r="D67" s="167" t="s">
        <v>6</v>
      </c>
      <c r="E67" s="1"/>
      <c r="F67" s="13" t="s">
        <v>7</v>
      </c>
      <c r="G67" s="1"/>
      <c r="H67" s="13" t="s">
        <v>7</v>
      </c>
      <c r="I67" s="16"/>
      <c r="J67" s="13" t="s">
        <v>7</v>
      </c>
      <c r="K67" s="1"/>
      <c r="L67" s="13" t="s">
        <v>7</v>
      </c>
    </row>
    <row r="68" spans="1:12" ht="16.5" customHeight="1">
      <c r="A68" s="1" t="s">
        <v>115</v>
      </c>
      <c r="D68" s="16"/>
      <c r="E68" s="1"/>
      <c r="F68" s="67"/>
      <c r="G68" s="1"/>
      <c r="H68" s="15"/>
      <c r="I68" s="16"/>
      <c r="J68" s="67"/>
      <c r="K68" s="1"/>
      <c r="L68" s="15"/>
    </row>
    <row r="69" spans="1:12" ht="16.5" customHeight="1">
      <c r="A69" s="3" t="s">
        <v>11</v>
      </c>
      <c r="B69" s="6"/>
      <c r="E69" s="1"/>
      <c r="F69" s="171">
        <v>22618</v>
      </c>
      <c r="G69" s="61"/>
      <c r="H69" s="155">
        <v>-24834</v>
      </c>
      <c r="I69" s="61"/>
      <c r="J69" s="171">
        <v>2643</v>
      </c>
      <c r="K69" s="170"/>
      <c r="L69" s="155">
        <v>312032</v>
      </c>
    </row>
    <row r="70" spans="1:12" ht="16.5" customHeight="1">
      <c r="A70" s="3" t="s">
        <v>226</v>
      </c>
      <c r="B70" s="6"/>
      <c r="E70" s="1"/>
      <c r="F70" s="171">
        <v>0</v>
      </c>
      <c r="G70" s="61"/>
      <c r="H70" s="155">
        <v>-53745</v>
      </c>
      <c r="I70" s="61"/>
      <c r="J70" s="171">
        <v>0</v>
      </c>
      <c r="K70" s="170"/>
      <c r="L70" s="155">
        <v>0</v>
      </c>
    </row>
    <row r="71" spans="1:12" ht="16.5" customHeight="1">
      <c r="A71" s="3" t="s">
        <v>194</v>
      </c>
      <c r="B71" s="6"/>
      <c r="E71" s="1"/>
      <c r="F71" s="171">
        <v>0</v>
      </c>
      <c r="G71" s="61"/>
      <c r="H71" s="155">
        <v>54635</v>
      </c>
      <c r="I71" s="61"/>
      <c r="J71" s="171">
        <v>0</v>
      </c>
      <c r="K71" s="170"/>
      <c r="L71" s="155">
        <v>0</v>
      </c>
    </row>
    <row r="72" spans="1:12" ht="16.5" customHeight="1">
      <c r="A72" s="3" t="s">
        <v>134</v>
      </c>
      <c r="B72" s="6"/>
      <c r="D72" s="32">
        <v>16.4</v>
      </c>
      <c r="E72" s="1"/>
      <c r="F72" s="19">
        <v>0</v>
      </c>
      <c r="G72" s="61"/>
      <c r="H72" s="4">
        <v>0</v>
      </c>
      <c r="I72" s="61"/>
      <c r="J72" s="171">
        <v>81900</v>
      </c>
      <c r="K72" s="170"/>
      <c r="L72" s="155">
        <v>957500</v>
      </c>
    </row>
    <row r="73" spans="1:12" ht="16.5" customHeight="1">
      <c r="A73" s="3" t="s">
        <v>268</v>
      </c>
      <c r="B73" s="6"/>
      <c r="D73" s="32"/>
      <c r="E73" s="1"/>
      <c r="F73" s="171">
        <v>-500</v>
      </c>
      <c r="G73" s="61"/>
      <c r="H73" s="155">
        <v>-500</v>
      </c>
      <c r="I73" s="61"/>
      <c r="J73" s="171">
        <v>-11370847</v>
      </c>
      <c r="K73" s="170"/>
      <c r="L73" s="155">
        <v>-1193900</v>
      </c>
    </row>
    <row r="74" spans="1:12" ht="16.5" customHeight="1">
      <c r="A74" s="3" t="s">
        <v>135</v>
      </c>
      <c r="B74" s="6"/>
      <c r="D74" s="32"/>
      <c r="E74" s="1"/>
      <c r="F74" s="171">
        <v>0</v>
      </c>
      <c r="G74" s="61"/>
      <c r="H74" s="155">
        <v>0</v>
      </c>
      <c r="I74" s="61"/>
      <c r="J74" s="171">
        <v>0</v>
      </c>
      <c r="K74" s="170"/>
      <c r="L74" s="155">
        <v>35000</v>
      </c>
    </row>
    <row r="75" spans="1:12" ht="16.5" customHeight="1">
      <c r="A75" s="3" t="s">
        <v>269</v>
      </c>
      <c r="B75" s="6"/>
      <c r="D75" s="32"/>
      <c r="E75" s="1"/>
      <c r="F75" s="171">
        <v>0</v>
      </c>
      <c r="G75" s="61"/>
      <c r="H75" s="155">
        <v>-4846</v>
      </c>
      <c r="I75" s="61"/>
      <c r="J75" s="171">
        <v>0</v>
      </c>
      <c r="K75" s="170"/>
      <c r="L75" s="155">
        <v>0</v>
      </c>
    </row>
    <row r="76" spans="1:12" ht="16.5" customHeight="1">
      <c r="A76" s="3" t="s">
        <v>265</v>
      </c>
      <c r="B76" s="6"/>
      <c r="D76" s="32"/>
      <c r="E76" s="1"/>
      <c r="F76" s="171">
        <v>0</v>
      </c>
      <c r="G76" s="61"/>
      <c r="H76" s="155">
        <v>305618</v>
      </c>
      <c r="I76" s="61"/>
      <c r="J76" s="171">
        <v>0</v>
      </c>
      <c r="K76" s="170"/>
      <c r="L76" s="155">
        <v>0</v>
      </c>
    </row>
    <row r="77" spans="1:12" ht="16.5" customHeight="1">
      <c r="A77" s="3" t="s">
        <v>116</v>
      </c>
      <c r="B77" s="6"/>
      <c r="D77" s="32">
        <v>8.1</v>
      </c>
      <c r="E77" s="1"/>
      <c r="F77" s="171">
        <v>0</v>
      </c>
      <c r="G77" s="61"/>
      <c r="H77" s="155">
        <v>0</v>
      </c>
      <c r="I77" s="61"/>
      <c r="J77" s="171">
        <v>-1100336</v>
      </c>
      <c r="K77" s="170"/>
      <c r="L77" s="155">
        <f>-4373426+987180</f>
        <v>-3386246</v>
      </c>
    </row>
    <row r="78" spans="1:12" ht="16.5" customHeight="1">
      <c r="A78" s="3" t="s">
        <v>246</v>
      </c>
      <c r="B78" s="6"/>
      <c r="D78" s="32">
        <v>8.1</v>
      </c>
      <c r="E78" s="1"/>
      <c r="F78" s="171">
        <v>-50151</v>
      </c>
      <c r="G78" s="61"/>
      <c r="H78" s="155">
        <v>0</v>
      </c>
      <c r="I78" s="61"/>
      <c r="J78" s="171">
        <v>0</v>
      </c>
      <c r="K78" s="170"/>
      <c r="L78" s="155">
        <v>0</v>
      </c>
    </row>
    <row r="79" spans="1:12" ht="16.5" customHeight="1">
      <c r="A79" s="3" t="s">
        <v>117</v>
      </c>
      <c r="B79" s="6"/>
      <c r="E79" s="1"/>
      <c r="F79" s="171">
        <v>-38791</v>
      </c>
      <c r="G79" s="61"/>
      <c r="H79" s="155">
        <v>0</v>
      </c>
      <c r="I79" s="61"/>
      <c r="J79" s="171">
        <v>1227</v>
      </c>
      <c r="K79" s="170"/>
      <c r="L79" s="155">
        <v>-5468</v>
      </c>
    </row>
    <row r="80" spans="1:12" ht="16.5" customHeight="1">
      <c r="A80" s="3" t="s">
        <v>227</v>
      </c>
      <c r="B80" s="6"/>
      <c r="E80" s="1"/>
      <c r="F80" s="171">
        <v>0</v>
      </c>
      <c r="G80" s="61"/>
      <c r="H80" s="155">
        <v>0</v>
      </c>
      <c r="I80" s="61"/>
      <c r="J80" s="171">
        <v>0</v>
      </c>
      <c r="K80" s="170"/>
      <c r="L80" s="155">
        <v>3150</v>
      </c>
    </row>
    <row r="81" spans="1:12" ht="16.5" customHeight="1">
      <c r="A81" s="3" t="s">
        <v>118</v>
      </c>
      <c r="B81" s="6"/>
      <c r="E81" s="1"/>
      <c r="F81" s="171">
        <v>-12558123</v>
      </c>
      <c r="G81" s="61"/>
      <c r="H81" s="155">
        <v>-4808003</v>
      </c>
      <c r="I81" s="61"/>
      <c r="J81" s="171">
        <v>-29983</v>
      </c>
      <c r="K81" s="170"/>
      <c r="L81" s="155">
        <v>-16901</v>
      </c>
    </row>
    <row r="82" spans="1:12" ht="16.5" customHeight="1">
      <c r="A82" s="3" t="s">
        <v>228</v>
      </c>
      <c r="B82" s="6"/>
      <c r="E82" s="1"/>
      <c r="F82" s="171">
        <v>321</v>
      </c>
      <c r="G82" s="61"/>
      <c r="H82" s="155">
        <v>813</v>
      </c>
      <c r="I82" s="61"/>
      <c r="J82" s="171">
        <v>0</v>
      </c>
      <c r="K82" s="170"/>
      <c r="L82" s="155">
        <v>0</v>
      </c>
    </row>
    <row r="83" spans="1:12" ht="16.5" customHeight="1">
      <c r="A83" s="3" t="s">
        <v>153</v>
      </c>
      <c r="B83" s="6"/>
      <c r="E83" s="1"/>
      <c r="F83" s="171">
        <v>-170506</v>
      </c>
      <c r="G83" s="61"/>
      <c r="H83" s="155">
        <v>-3779</v>
      </c>
      <c r="I83" s="61"/>
      <c r="J83" s="171">
        <v>-2821</v>
      </c>
      <c r="K83" s="170"/>
      <c r="L83" s="155">
        <v>-1346</v>
      </c>
    </row>
    <row r="84" spans="1:12" ht="16.5" customHeight="1">
      <c r="A84" s="3" t="s">
        <v>249</v>
      </c>
      <c r="B84" s="6"/>
      <c r="E84" s="1"/>
      <c r="F84" s="171">
        <v>0</v>
      </c>
      <c r="G84" s="61"/>
      <c r="H84" s="155">
        <v>0</v>
      </c>
      <c r="I84" s="61"/>
      <c r="J84" s="171">
        <v>214002</v>
      </c>
      <c r="K84" s="170"/>
      <c r="L84" s="155">
        <v>0</v>
      </c>
    </row>
    <row r="85" spans="1:12" ht="16.5" customHeight="1">
      <c r="A85" s="3" t="s">
        <v>136</v>
      </c>
      <c r="B85" s="6"/>
      <c r="E85" s="1"/>
      <c r="F85" s="171">
        <v>0</v>
      </c>
      <c r="G85" s="61"/>
      <c r="H85" s="155">
        <v>0</v>
      </c>
      <c r="I85" s="61"/>
      <c r="J85" s="171">
        <v>3487759</v>
      </c>
      <c r="K85" s="170"/>
      <c r="L85" s="155">
        <v>2765308</v>
      </c>
    </row>
    <row r="86" spans="1:12" ht="16.5" customHeight="1">
      <c r="A86" s="3" t="s">
        <v>119</v>
      </c>
      <c r="B86" s="6"/>
      <c r="E86" s="1"/>
      <c r="F86" s="171">
        <v>14577</v>
      </c>
      <c r="G86" s="61"/>
      <c r="H86" s="155">
        <v>8170</v>
      </c>
      <c r="I86" s="61"/>
      <c r="J86" s="171">
        <v>17424</v>
      </c>
      <c r="K86" s="170"/>
      <c r="L86" s="155">
        <v>1976</v>
      </c>
    </row>
    <row r="87" spans="1:12" ht="16.5" customHeight="1">
      <c r="A87" s="3" t="s">
        <v>251</v>
      </c>
      <c r="B87" s="6"/>
      <c r="E87" s="1"/>
      <c r="F87" s="172">
        <v>-26170</v>
      </c>
      <c r="G87" s="61"/>
      <c r="H87" s="173">
        <v>0</v>
      </c>
      <c r="I87" s="61"/>
      <c r="J87" s="172">
        <v>0</v>
      </c>
      <c r="K87" s="170"/>
      <c r="L87" s="173">
        <v>0</v>
      </c>
    </row>
    <row r="88" spans="5:12" ht="6" customHeight="1">
      <c r="E88" s="1"/>
      <c r="F88" s="168"/>
      <c r="G88" s="61"/>
      <c r="H88" s="169"/>
      <c r="I88" s="170"/>
      <c r="J88" s="168"/>
      <c r="K88" s="61"/>
      <c r="L88" s="169"/>
    </row>
    <row r="89" spans="1:12" ht="16.5" customHeight="1">
      <c r="A89" s="1" t="s">
        <v>252</v>
      </c>
      <c r="C89" s="6"/>
      <c r="E89" s="1"/>
      <c r="F89" s="172">
        <f>SUM(F69:F87)</f>
        <v>-12806725</v>
      </c>
      <c r="G89" s="61"/>
      <c r="H89" s="173">
        <f>SUM(H69:H87)</f>
        <v>-4526471</v>
      </c>
      <c r="I89" s="170"/>
      <c r="J89" s="172">
        <f>SUM(J69:J87)</f>
        <v>-8699032</v>
      </c>
      <c r="K89" s="61"/>
      <c r="L89" s="173">
        <f>SUM(L69:L87)</f>
        <v>-528895</v>
      </c>
    </row>
    <row r="90" spans="5:12" ht="6" customHeight="1">
      <c r="E90" s="1"/>
      <c r="F90" s="168"/>
      <c r="G90" s="61"/>
      <c r="H90" s="169"/>
      <c r="I90" s="170"/>
      <c r="J90" s="168"/>
      <c r="K90" s="61"/>
      <c r="L90" s="169"/>
    </row>
    <row r="91" spans="1:12" ht="16.5" customHeight="1">
      <c r="A91" s="1" t="s">
        <v>120</v>
      </c>
      <c r="E91" s="1"/>
      <c r="F91" s="168"/>
      <c r="G91" s="61"/>
      <c r="H91" s="169"/>
      <c r="I91" s="170"/>
      <c r="J91" s="168"/>
      <c r="K91" s="61"/>
      <c r="L91" s="169"/>
    </row>
    <row r="92" spans="1:12" ht="16.5" customHeight="1">
      <c r="A92" s="3" t="s">
        <v>121</v>
      </c>
      <c r="B92" s="174"/>
      <c r="C92" s="174"/>
      <c r="D92" s="2">
        <v>10</v>
      </c>
      <c r="E92" s="1"/>
      <c r="F92" s="175">
        <v>7409711</v>
      </c>
      <c r="G92" s="176"/>
      <c r="H92" s="177">
        <v>4175444</v>
      </c>
      <c r="I92" s="176"/>
      <c r="J92" s="175">
        <v>7348554</v>
      </c>
      <c r="K92" s="178"/>
      <c r="L92" s="177">
        <v>4175444</v>
      </c>
    </row>
    <row r="93" spans="1:12" ht="16.5" customHeight="1">
      <c r="A93" s="3" t="s">
        <v>122</v>
      </c>
      <c r="B93" s="6"/>
      <c r="D93" s="2">
        <v>10</v>
      </c>
      <c r="E93" s="1"/>
      <c r="F93" s="175">
        <v>-6836582</v>
      </c>
      <c r="G93" s="179"/>
      <c r="H93" s="177">
        <v>-3123870</v>
      </c>
      <c r="I93" s="179"/>
      <c r="J93" s="175">
        <v>-6813326</v>
      </c>
      <c r="K93" s="180"/>
      <c r="L93" s="177">
        <v>-3087307</v>
      </c>
    </row>
    <row r="94" spans="1:12" ht="16.5" customHeight="1">
      <c r="A94" s="3" t="s">
        <v>179</v>
      </c>
      <c r="B94" s="6"/>
      <c r="D94" s="2">
        <v>11</v>
      </c>
      <c r="E94" s="1"/>
      <c r="F94" s="175">
        <v>4984262</v>
      </c>
      <c r="G94" s="179"/>
      <c r="H94" s="177">
        <v>12911</v>
      </c>
      <c r="I94" s="179"/>
      <c r="J94" s="175">
        <v>4876000</v>
      </c>
      <c r="K94" s="180"/>
      <c r="L94" s="177">
        <v>0</v>
      </c>
    </row>
    <row r="95" spans="1:12" ht="16.5" customHeight="1">
      <c r="A95" s="3" t="s">
        <v>123</v>
      </c>
      <c r="B95" s="6"/>
      <c r="D95" s="2">
        <v>11</v>
      </c>
      <c r="E95" s="1"/>
      <c r="F95" s="175">
        <v>-243310</v>
      </c>
      <c r="G95" s="179"/>
      <c r="H95" s="177">
        <v>-69058</v>
      </c>
      <c r="I95" s="179"/>
      <c r="J95" s="175">
        <v>0</v>
      </c>
      <c r="K95" s="180"/>
      <c r="L95" s="177">
        <v>0</v>
      </c>
    </row>
    <row r="96" spans="1:12" ht="16.5" customHeight="1">
      <c r="A96" s="3" t="s">
        <v>167</v>
      </c>
      <c r="B96" s="6"/>
      <c r="D96" s="32">
        <v>16.5</v>
      </c>
      <c r="E96" s="1"/>
      <c r="F96" s="175">
        <v>0</v>
      </c>
      <c r="G96" s="179"/>
      <c r="H96" s="177">
        <v>0</v>
      </c>
      <c r="I96" s="179"/>
      <c r="J96" s="175">
        <v>2051000</v>
      </c>
      <c r="K96" s="180"/>
      <c r="L96" s="177">
        <v>690000</v>
      </c>
    </row>
    <row r="97" spans="1:12" ht="16.5" customHeight="1">
      <c r="A97" s="3" t="s">
        <v>189</v>
      </c>
      <c r="B97" s="6"/>
      <c r="D97" s="32">
        <v>16.5</v>
      </c>
      <c r="E97" s="1"/>
      <c r="F97" s="175">
        <v>0</v>
      </c>
      <c r="G97" s="179"/>
      <c r="H97" s="177">
        <v>0</v>
      </c>
      <c r="I97" s="179"/>
      <c r="J97" s="175">
        <v>-8290</v>
      </c>
      <c r="K97" s="180"/>
      <c r="L97" s="177">
        <v>-250000</v>
      </c>
    </row>
    <row r="98" spans="1:12" ht="16.5" customHeight="1">
      <c r="A98" s="3" t="s">
        <v>124</v>
      </c>
      <c r="B98" s="6"/>
      <c r="E98" s="1"/>
      <c r="F98" s="175">
        <v>-3455</v>
      </c>
      <c r="G98" s="179"/>
      <c r="H98" s="177">
        <v>-10029</v>
      </c>
      <c r="I98" s="179"/>
      <c r="J98" s="175">
        <v>0</v>
      </c>
      <c r="K98" s="180"/>
      <c r="L98" s="177">
        <v>0</v>
      </c>
    </row>
    <row r="99" spans="1:12" ht="16.5" customHeight="1">
      <c r="A99" s="3" t="s">
        <v>247</v>
      </c>
      <c r="B99" s="6"/>
      <c r="D99" s="2">
        <v>12</v>
      </c>
      <c r="E99" s="1"/>
      <c r="F99" s="175">
        <v>7000000</v>
      </c>
      <c r="G99" s="179"/>
      <c r="H99" s="177">
        <v>0</v>
      </c>
      <c r="I99" s="179"/>
      <c r="J99" s="175">
        <v>7000000</v>
      </c>
      <c r="K99" s="180"/>
      <c r="L99" s="177">
        <v>0</v>
      </c>
    </row>
    <row r="100" spans="1:12" ht="16.5" customHeight="1">
      <c r="A100" s="3" t="s">
        <v>248</v>
      </c>
      <c r="B100" s="6"/>
      <c r="D100" s="2">
        <v>12</v>
      </c>
      <c r="E100" s="1"/>
      <c r="F100" s="175">
        <v>-1000000</v>
      </c>
      <c r="G100" s="179"/>
      <c r="H100" s="177">
        <v>0</v>
      </c>
      <c r="I100" s="179"/>
      <c r="J100" s="175">
        <v>-1000000</v>
      </c>
      <c r="K100" s="180"/>
      <c r="L100" s="177">
        <v>0</v>
      </c>
    </row>
    <row r="101" spans="1:12" ht="16.5" customHeight="1">
      <c r="A101" s="3" t="s">
        <v>270</v>
      </c>
      <c r="B101" s="6"/>
      <c r="D101" s="2">
        <v>12</v>
      </c>
      <c r="E101" s="1"/>
      <c r="F101" s="175">
        <v>-7700</v>
      </c>
      <c r="G101" s="179"/>
      <c r="H101" s="177">
        <v>0</v>
      </c>
      <c r="I101" s="179"/>
      <c r="J101" s="175">
        <v>-7700</v>
      </c>
      <c r="K101" s="180"/>
      <c r="L101" s="177">
        <v>0</v>
      </c>
    </row>
    <row r="102" spans="1:12" ht="16.5" customHeight="1">
      <c r="A102" s="3" t="s">
        <v>229</v>
      </c>
      <c r="B102" s="6"/>
      <c r="E102" s="1"/>
      <c r="F102" s="175"/>
      <c r="G102" s="179"/>
      <c r="H102" s="177"/>
      <c r="I102" s="179"/>
      <c r="J102" s="175"/>
      <c r="K102" s="180"/>
      <c r="L102" s="177"/>
    </row>
    <row r="103" spans="2:12" ht="16.5" customHeight="1">
      <c r="B103" s="6" t="s">
        <v>230</v>
      </c>
      <c r="D103" s="32"/>
      <c r="E103" s="1"/>
      <c r="F103" s="175">
        <v>444494</v>
      </c>
      <c r="G103" s="179"/>
      <c r="H103" s="177">
        <v>391796</v>
      </c>
      <c r="I103" s="179"/>
      <c r="J103" s="175">
        <v>0</v>
      </c>
      <c r="K103" s="180"/>
      <c r="L103" s="177">
        <v>0</v>
      </c>
    </row>
    <row r="104" spans="1:12" ht="16.5" customHeight="1">
      <c r="A104" s="3" t="s">
        <v>231</v>
      </c>
      <c r="B104" s="6"/>
      <c r="D104" s="6"/>
      <c r="E104" s="6"/>
      <c r="F104" s="18"/>
      <c r="G104" s="6"/>
      <c r="H104" s="6"/>
      <c r="I104" s="6"/>
      <c r="J104" s="18"/>
      <c r="K104" s="6"/>
      <c r="L104" s="6"/>
    </row>
    <row r="105" spans="2:12" ht="16.5" customHeight="1">
      <c r="B105" s="6" t="s">
        <v>230</v>
      </c>
      <c r="D105" s="32"/>
      <c r="E105" s="1"/>
      <c r="F105" s="175">
        <v>0</v>
      </c>
      <c r="G105" s="179"/>
      <c r="H105" s="177">
        <v>-844116</v>
      </c>
      <c r="I105" s="179"/>
      <c r="J105" s="175">
        <v>0</v>
      </c>
      <c r="K105" s="180"/>
      <c r="L105" s="177">
        <v>0</v>
      </c>
    </row>
    <row r="106" spans="1:12" ht="16.5" customHeight="1">
      <c r="A106" s="3" t="s">
        <v>195</v>
      </c>
      <c r="B106" s="6"/>
      <c r="E106" s="1"/>
      <c r="F106" s="175">
        <v>-932382</v>
      </c>
      <c r="G106" s="179"/>
      <c r="H106" s="177">
        <v>-736156</v>
      </c>
      <c r="I106" s="179"/>
      <c r="J106" s="175">
        <v>-932382</v>
      </c>
      <c r="K106" s="180"/>
      <c r="L106" s="177">
        <v>-736156</v>
      </c>
    </row>
    <row r="107" spans="1:12" ht="16.5" customHeight="1">
      <c r="A107" s="3" t="s">
        <v>125</v>
      </c>
      <c r="B107" s="6"/>
      <c r="E107" s="1"/>
      <c r="F107" s="181">
        <v>-795423</v>
      </c>
      <c r="G107" s="179"/>
      <c r="H107" s="182">
        <v>-718258</v>
      </c>
      <c r="I107" s="179"/>
      <c r="J107" s="181">
        <v>-393162</v>
      </c>
      <c r="K107" s="180"/>
      <c r="L107" s="182">
        <v>-281045</v>
      </c>
    </row>
    <row r="108" spans="5:12" ht="6" customHeight="1">
      <c r="E108" s="1"/>
      <c r="F108" s="171"/>
      <c r="G108" s="61"/>
      <c r="H108" s="155"/>
      <c r="I108" s="170"/>
      <c r="J108" s="171"/>
      <c r="K108" s="61"/>
      <c r="L108" s="155"/>
    </row>
    <row r="109" spans="1:12" ht="16.5" customHeight="1">
      <c r="A109" s="1" t="s">
        <v>232</v>
      </c>
      <c r="C109" s="6"/>
      <c r="E109" s="1"/>
      <c r="F109" s="172">
        <f>SUM(F92:F108)</f>
        <v>10019615</v>
      </c>
      <c r="G109" s="61"/>
      <c r="H109" s="173">
        <f>SUM(H92:H108)</f>
        <v>-921336</v>
      </c>
      <c r="I109" s="170"/>
      <c r="J109" s="172">
        <f>SUM(J92:J108)</f>
        <v>12120694</v>
      </c>
      <c r="K109" s="61"/>
      <c r="L109" s="173">
        <f>SUM(L92:L108)</f>
        <v>510936</v>
      </c>
    </row>
    <row r="110" spans="5:12" ht="16.5" customHeight="1">
      <c r="E110" s="1"/>
      <c r="F110" s="155"/>
      <c r="G110" s="60"/>
      <c r="H110" s="155"/>
      <c r="I110" s="183"/>
      <c r="J110" s="155"/>
      <c r="K110" s="60"/>
      <c r="L110" s="155"/>
    </row>
    <row r="111" spans="5:12" ht="16.5" customHeight="1">
      <c r="E111" s="1"/>
      <c r="F111" s="155"/>
      <c r="G111" s="60"/>
      <c r="H111" s="155"/>
      <c r="I111" s="183"/>
      <c r="J111" s="155"/>
      <c r="K111" s="60"/>
      <c r="L111" s="155"/>
    </row>
    <row r="112" spans="5:12" ht="16.5" customHeight="1">
      <c r="E112" s="1"/>
      <c r="F112" s="155"/>
      <c r="G112" s="60"/>
      <c r="H112" s="155"/>
      <c r="I112" s="183"/>
      <c r="J112" s="155"/>
      <c r="K112" s="60"/>
      <c r="L112" s="155"/>
    </row>
    <row r="113" spans="5:12" ht="16.5" customHeight="1">
      <c r="E113" s="1"/>
      <c r="F113" s="155"/>
      <c r="G113" s="60"/>
      <c r="H113" s="155"/>
      <c r="I113" s="183"/>
      <c r="J113" s="155"/>
      <c r="K113" s="60"/>
      <c r="L113" s="155"/>
    </row>
    <row r="114" spans="5:12" ht="16.5" customHeight="1">
      <c r="E114" s="1"/>
      <c r="F114" s="155"/>
      <c r="G114" s="60"/>
      <c r="H114" s="155"/>
      <c r="I114" s="183"/>
      <c r="J114" s="155"/>
      <c r="K114" s="60"/>
      <c r="L114" s="155"/>
    </row>
    <row r="115" spans="5:12" ht="16.5" customHeight="1">
      <c r="E115" s="1"/>
      <c r="F115" s="155"/>
      <c r="G115" s="60"/>
      <c r="H115" s="155"/>
      <c r="I115" s="183"/>
      <c r="J115" s="155"/>
      <c r="K115" s="60"/>
      <c r="L115" s="155"/>
    </row>
    <row r="116" spans="5:12" ht="13.5" customHeight="1">
      <c r="E116" s="1"/>
      <c r="F116" s="155"/>
      <c r="G116" s="60"/>
      <c r="H116" s="155"/>
      <c r="I116" s="183"/>
      <c r="J116" s="155"/>
      <c r="K116" s="60"/>
      <c r="L116" s="155"/>
    </row>
    <row r="117" spans="1:12" ht="21.75" customHeight="1">
      <c r="A117" s="191" t="str">
        <f>+A60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</row>
    <row r="118" spans="1:12" ht="16.5" customHeight="1">
      <c r="A118" s="1" t="s">
        <v>0</v>
      </c>
      <c r="B118" s="1"/>
      <c r="C118" s="1"/>
      <c r="G118" s="20"/>
      <c r="I118" s="21"/>
      <c r="K118" s="20"/>
      <c r="L118" s="5" t="s">
        <v>3</v>
      </c>
    </row>
    <row r="119" spans="1:11" ht="16.5" customHeight="1">
      <c r="A119" s="1" t="s">
        <v>114</v>
      </c>
      <c r="B119" s="1"/>
      <c r="C119" s="1"/>
      <c r="G119" s="20"/>
      <c r="I119" s="21"/>
      <c r="K119" s="20"/>
    </row>
    <row r="120" spans="1:12" ht="16.5" customHeight="1">
      <c r="A120" s="7" t="str">
        <f>A3</f>
        <v>สำหรับงวดเก้าเดือนสิ้นสุดวันที่ 30 กันยายน พ.ศ. 2562</v>
      </c>
      <c r="B120" s="7"/>
      <c r="C120" s="7"/>
      <c r="D120" s="8"/>
      <c r="E120" s="9"/>
      <c r="F120" s="10"/>
      <c r="G120" s="37"/>
      <c r="H120" s="10"/>
      <c r="I120" s="38"/>
      <c r="J120" s="10"/>
      <c r="K120" s="37"/>
      <c r="L120" s="10"/>
    </row>
    <row r="121" spans="7:11" ht="16.5" customHeight="1">
      <c r="G121" s="20"/>
      <c r="I121" s="21"/>
      <c r="K121" s="20"/>
    </row>
    <row r="122" spans="1:12" ht="16.5" customHeight="1">
      <c r="A122" s="6"/>
      <c r="D122" s="16"/>
      <c r="E122" s="1"/>
      <c r="F122" s="10"/>
      <c r="G122" s="44"/>
      <c r="H122" s="13" t="s">
        <v>2</v>
      </c>
      <c r="I122" s="45"/>
      <c r="J122" s="10"/>
      <c r="K122" s="44"/>
      <c r="L122" s="13" t="s">
        <v>138</v>
      </c>
    </row>
    <row r="123" spans="4:12" ht="16.5" customHeight="1">
      <c r="D123" s="16"/>
      <c r="E123" s="1"/>
      <c r="F123" s="15" t="s">
        <v>170</v>
      </c>
      <c r="G123" s="1"/>
      <c r="H123" s="15" t="s">
        <v>149</v>
      </c>
      <c r="I123" s="16"/>
      <c r="J123" s="15" t="s">
        <v>170</v>
      </c>
      <c r="K123" s="1"/>
      <c r="L123" s="15" t="s">
        <v>149</v>
      </c>
    </row>
    <row r="124" spans="4:12" ht="16.5" customHeight="1">
      <c r="D124" s="16"/>
      <c r="E124" s="1"/>
      <c r="F124" s="13" t="s">
        <v>7</v>
      </c>
      <c r="G124" s="1"/>
      <c r="H124" s="13" t="s">
        <v>7</v>
      </c>
      <c r="I124" s="16"/>
      <c r="J124" s="13" t="s">
        <v>7</v>
      </c>
      <c r="K124" s="1"/>
      <c r="L124" s="13" t="s">
        <v>7</v>
      </c>
    </row>
    <row r="125" spans="5:10" ht="16.5" customHeight="1">
      <c r="E125" s="1"/>
      <c r="F125" s="19"/>
      <c r="J125" s="19"/>
    </row>
    <row r="126" spans="1:12" ht="15.75" customHeight="1">
      <c r="A126" s="1" t="s">
        <v>197</v>
      </c>
      <c r="E126" s="1"/>
      <c r="F126" s="171">
        <f>SUM(F47,F89,F109)</f>
        <v>3101749</v>
      </c>
      <c r="G126" s="60"/>
      <c r="H126" s="155">
        <f>SUM(H47,H89,H109)</f>
        <v>111718</v>
      </c>
      <c r="I126" s="183"/>
      <c r="J126" s="171">
        <f>SUM(J47,J89,J109)</f>
        <v>3117174</v>
      </c>
      <c r="K126" s="60"/>
      <c r="L126" s="155">
        <f>SUM(L47,L89,L109)</f>
        <v>-310388</v>
      </c>
    </row>
    <row r="127" spans="1:12" ht="17.25" customHeight="1">
      <c r="A127" s="3" t="s">
        <v>126</v>
      </c>
      <c r="E127" s="1"/>
      <c r="F127" s="171">
        <f>'2-4'!H15</f>
        <v>5478570</v>
      </c>
      <c r="G127" s="61"/>
      <c r="H127" s="184">
        <v>4505654</v>
      </c>
      <c r="I127" s="61"/>
      <c r="J127" s="171">
        <v>544675</v>
      </c>
      <c r="K127" s="170"/>
      <c r="L127" s="155">
        <v>1241254</v>
      </c>
    </row>
    <row r="128" spans="1:12" ht="15.75" customHeight="1">
      <c r="A128" s="3" t="s">
        <v>262</v>
      </c>
      <c r="E128" s="1"/>
      <c r="F128" s="172">
        <v>-44437</v>
      </c>
      <c r="G128" s="61"/>
      <c r="H128" s="173">
        <v>-6035</v>
      </c>
      <c r="I128" s="61"/>
      <c r="J128" s="172">
        <v>-2715</v>
      </c>
      <c r="K128" s="170"/>
      <c r="L128" s="173">
        <v>-1061</v>
      </c>
    </row>
    <row r="129" spans="5:12" ht="7.5" customHeight="1">
      <c r="E129" s="1"/>
      <c r="F129" s="168"/>
      <c r="G129" s="61"/>
      <c r="H129" s="169"/>
      <c r="I129" s="170"/>
      <c r="J129" s="171"/>
      <c r="K129" s="61"/>
      <c r="L129" s="155"/>
    </row>
    <row r="130" spans="1:12" ht="15.75" customHeight="1" thickBot="1">
      <c r="A130" s="1" t="s">
        <v>127</v>
      </c>
      <c r="E130" s="1"/>
      <c r="F130" s="185">
        <f>SUM(F126:F128)</f>
        <v>8535882</v>
      </c>
      <c r="G130" s="61"/>
      <c r="H130" s="186">
        <f>SUM(H126:H128)</f>
        <v>4611337</v>
      </c>
      <c r="I130" s="170"/>
      <c r="J130" s="185">
        <f>SUM(J126:J128)</f>
        <v>3659134</v>
      </c>
      <c r="K130" s="61"/>
      <c r="L130" s="186">
        <f>SUM(L126:L128)</f>
        <v>929805</v>
      </c>
    </row>
    <row r="131" spans="5:10" ht="15" customHeight="1" thickTop="1">
      <c r="E131" s="1"/>
      <c r="F131" s="171"/>
      <c r="J131" s="171"/>
    </row>
    <row r="132" spans="1:12" ht="18.75" customHeight="1">
      <c r="A132" s="1" t="s">
        <v>128</v>
      </c>
      <c r="E132" s="1"/>
      <c r="F132" s="171"/>
      <c r="G132" s="60"/>
      <c r="H132" s="155"/>
      <c r="I132" s="183"/>
      <c r="J132" s="171"/>
      <c r="K132" s="60"/>
      <c r="L132" s="155"/>
    </row>
    <row r="133" spans="1:12" ht="18.75" customHeight="1">
      <c r="A133" s="40" t="s">
        <v>129</v>
      </c>
      <c r="E133" s="1"/>
      <c r="F133" s="171"/>
      <c r="G133" s="60"/>
      <c r="H133" s="155"/>
      <c r="I133" s="183"/>
      <c r="J133" s="171"/>
      <c r="K133" s="60"/>
      <c r="L133" s="155"/>
    </row>
    <row r="134" spans="1:12" ht="18.75" customHeight="1">
      <c r="A134" s="6"/>
      <c r="B134" s="6"/>
      <c r="C134" s="6" t="s">
        <v>130</v>
      </c>
      <c r="E134" s="1"/>
      <c r="F134" s="172">
        <f>F130</f>
        <v>8535882</v>
      </c>
      <c r="G134" s="61"/>
      <c r="H134" s="173">
        <f>H130</f>
        <v>4611337</v>
      </c>
      <c r="I134" s="61"/>
      <c r="J134" s="172">
        <f>J130</f>
        <v>3659134</v>
      </c>
      <c r="K134" s="170"/>
      <c r="L134" s="173">
        <f>L130</f>
        <v>929805</v>
      </c>
    </row>
    <row r="135" spans="5:12" ht="7.5" customHeight="1">
      <c r="E135" s="1"/>
      <c r="F135" s="168"/>
      <c r="G135" s="61"/>
      <c r="H135" s="169"/>
      <c r="I135" s="170"/>
      <c r="J135" s="171"/>
      <c r="K135" s="61"/>
      <c r="L135" s="155"/>
    </row>
    <row r="136" spans="1:12" ht="18.75" customHeight="1" thickBot="1">
      <c r="A136" s="1"/>
      <c r="E136" s="1"/>
      <c r="F136" s="185">
        <f>SUM(F134)</f>
        <v>8535882</v>
      </c>
      <c r="G136" s="61"/>
      <c r="H136" s="186">
        <f>SUM(H134)</f>
        <v>4611337</v>
      </c>
      <c r="I136" s="170"/>
      <c r="J136" s="185">
        <f>SUM(J134)</f>
        <v>3659134</v>
      </c>
      <c r="K136" s="61"/>
      <c r="L136" s="186">
        <f>SUM(L134)</f>
        <v>929805</v>
      </c>
    </row>
    <row r="137" spans="5:12" ht="18.75" customHeight="1" thickTop="1">
      <c r="E137" s="1"/>
      <c r="F137" s="187"/>
      <c r="G137" s="188"/>
      <c r="H137" s="189"/>
      <c r="I137" s="190"/>
      <c r="J137" s="187"/>
      <c r="K137" s="188"/>
      <c r="L137" s="189"/>
    </row>
    <row r="138" spans="1:12" ht="18.75" customHeight="1">
      <c r="A138" s="1" t="s">
        <v>131</v>
      </c>
      <c r="E138" s="1"/>
      <c r="F138" s="168"/>
      <c r="G138" s="61"/>
      <c r="H138" s="169"/>
      <c r="I138" s="170"/>
      <c r="J138" s="168"/>
      <c r="K138" s="61"/>
      <c r="L138" s="169"/>
    </row>
    <row r="139" spans="1:12" ht="18.75" customHeight="1">
      <c r="A139" s="40" t="s">
        <v>263</v>
      </c>
      <c r="B139" s="6"/>
      <c r="C139" s="6"/>
      <c r="E139" s="1"/>
      <c r="F139" s="18"/>
      <c r="G139" s="6"/>
      <c r="H139" s="6"/>
      <c r="I139" s="6"/>
      <c r="J139" s="18"/>
      <c r="K139" s="6"/>
      <c r="L139" s="6"/>
    </row>
    <row r="140" spans="1:12" ht="18.75" customHeight="1">
      <c r="A140" s="40"/>
      <c r="B140" s="6" t="s">
        <v>264</v>
      </c>
      <c r="C140" s="6"/>
      <c r="E140" s="1"/>
      <c r="F140" s="18">
        <v>7443323</v>
      </c>
      <c r="G140" s="61"/>
      <c r="H140" s="155">
        <v>1911851</v>
      </c>
      <c r="I140" s="60"/>
      <c r="J140" s="171">
        <v>0</v>
      </c>
      <c r="K140" s="183"/>
      <c r="L140" s="155">
        <v>0</v>
      </c>
    </row>
    <row r="141" spans="1:12" ht="18.75" customHeight="1">
      <c r="A141" s="40" t="s">
        <v>137</v>
      </c>
      <c r="B141" s="6"/>
      <c r="C141" s="6"/>
      <c r="D141" s="16"/>
      <c r="E141" s="1"/>
      <c r="F141" s="18">
        <v>-721866</v>
      </c>
      <c r="G141" s="61"/>
      <c r="H141" s="155">
        <v>0</v>
      </c>
      <c r="I141" s="60"/>
      <c r="J141" s="171">
        <v>0</v>
      </c>
      <c r="K141" s="183"/>
      <c r="L141" s="155">
        <v>0</v>
      </c>
    </row>
    <row r="142" spans="1:12" ht="18.75" customHeight="1">
      <c r="A142" s="40" t="s">
        <v>233</v>
      </c>
      <c r="B142" s="40"/>
      <c r="C142" s="6"/>
      <c r="D142" s="16"/>
      <c r="E142" s="1"/>
      <c r="F142" s="18"/>
      <c r="G142" s="61"/>
      <c r="H142" s="155"/>
      <c r="I142" s="60"/>
      <c r="J142" s="171"/>
      <c r="K142" s="183"/>
      <c r="L142" s="155"/>
    </row>
    <row r="143" spans="2:12" ht="18.75" customHeight="1">
      <c r="B143" s="40" t="s">
        <v>132</v>
      </c>
      <c r="C143" s="40"/>
      <c r="D143" s="16"/>
      <c r="E143" s="1"/>
      <c r="F143" s="18">
        <v>-893021</v>
      </c>
      <c r="G143" s="61"/>
      <c r="H143" s="155">
        <v>0</v>
      </c>
      <c r="I143" s="60"/>
      <c r="J143" s="171">
        <v>0</v>
      </c>
      <c r="K143" s="183"/>
      <c r="L143" s="155">
        <v>0</v>
      </c>
    </row>
    <row r="144" spans="1:12" ht="18.75" customHeight="1">
      <c r="A144" s="40" t="s">
        <v>253</v>
      </c>
      <c r="B144" s="6"/>
      <c r="C144" s="6"/>
      <c r="D144" s="16"/>
      <c r="E144" s="1"/>
      <c r="F144" s="18">
        <v>-34531</v>
      </c>
      <c r="G144" s="61"/>
      <c r="H144" s="155" t="s">
        <v>266</v>
      </c>
      <c r="I144" s="60"/>
      <c r="J144" s="171">
        <v>-34531</v>
      </c>
      <c r="K144" s="183"/>
      <c r="L144" s="155" t="s">
        <v>266</v>
      </c>
    </row>
    <row r="145" spans="1:12" ht="18.75" customHeight="1">
      <c r="A145" s="40" t="s">
        <v>267</v>
      </c>
      <c r="B145" s="6"/>
      <c r="C145" s="6"/>
      <c r="D145" s="16"/>
      <c r="E145" s="1"/>
      <c r="F145" s="18">
        <v>3808</v>
      </c>
      <c r="G145" s="61"/>
      <c r="H145" s="155" t="s">
        <v>266</v>
      </c>
      <c r="I145" s="60"/>
      <c r="J145" s="171" t="s">
        <v>266</v>
      </c>
      <c r="K145" s="183"/>
      <c r="L145" s="155" t="s">
        <v>266</v>
      </c>
    </row>
    <row r="146" spans="2:12" ht="16.5" customHeight="1">
      <c r="B146" s="6"/>
      <c r="C146" s="40"/>
      <c r="D146" s="16"/>
      <c r="E146" s="1"/>
      <c r="G146" s="1"/>
      <c r="I146" s="16"/>
      <c r="J146" s="15"/>
      <c r="K146" s="1"/>
      <c r="L146" s="15"/>
    </row>
    <row r="147" spans="2:12" ht="16.5" customHeight="1">
      <c r="B147" s="6"/>
      <c r="C147" s="40"/>
      <c r="D147" s="16"/>
      <c r="E147" s="1"/>
      <c r="G147" s="1"/>
      <c r="I147" s="16"/>
      <c r="J147" s="15"/>
      <c r="K147" s="1"/>
      <c r="L147" s="15"/>
    </row>
    <row r="148" spans="2:12" ht="16.5" customHeight="1">
      <c r="B148" s="6"/>
      <c r="C148" s="40"/>
      <c r="D148" s="16"/>
      <c r="E148" s="1"/>
      <c r="G148" s="1"/>
      <c r="I148" s="16"/>
      <c r="J148" s="15"/>
      <c r="K148" s="1"/>
      <c r="L148" s="15"/>
    </row>
    <row r="149" spans="2:12" ht="16.5" customHeight="1">
      <c r="B149" s="6"/>
      <c r="C149" s="40"/>
      <c r="D149" s="16"/>
      <c r="E149" s="1"/>
      <c r="G149" s="1"/>
      <c r="I149" s="16"/>
      <c r="J149" s="15"/>
      <c r="K149" s="1"/>
      <c r="L149" s="15"/>
    </row>
    <row r="150" spans="2:12" ht="16.5" customHeight="1">
      <c r="B150" s="6"/>
      <c r="C150" s="40"/>
      <c r="D150" s="16"/>
      <c r="E150" s="1"/>
      <c r="G150" s="1"/>
      <c r="I150" s="16"/>
      <c r="J150" s="15"/>
      <c r="K150" s="1"/>
      <c r="L150" s="15"/>
    </row>
    <row r="151" spans="2:12" ht="16.5" customHeight="1">
      <c r="B151" s="6"/>
      <c r="C151" s="40"/>
      <c r="D151" s="16"/>
      <c r="E151" s="1"/>
      <c r="G151" s="1"/>
      <c r="I151" s="16"/>
      <c r="J151" s="15"/>
      <c r="K151" s="1"/>
      <c r="L151" s="15"/>
    </row>
    <row r="152" spans="2:12" ht="16.5" customHeight="1">
      <c r="B152" s="6"/>
      <c r="C152" s="40"/>
      <c r="D152" s="16"/>
      <c r="E152" s="1"/>
      <c r="G152" s="1"/>
      <c r="I152" s="16"/>
      <c r="J152" s="15"/>
      <c r="K152" s="1"/>
      <c r="L152" s="15"/>
    </row>
    <row r="153" spans="2:12" ht="16.5" customHeight="1">
      <c r="B153" s="6"/>
      <c r="C153" s="40"/>
      <c r="D153" s="16"/>
      <c r="E153" s="1"/>
      <c r="G153" s="1"/>
      <c r="I153" s="16"/>
      <c r="J153" s="15"/>
      <c r="K153" s="1"/>
      <c r="L153" s="15"/>
    </row>
    <row r="154" spans="2:12" ht="16.5" customHeight="1">
      <c r="B154" s="6"/>
      <c r="C154" s="40"/>
      <c r="D154" s="16"/>
      <c r="E154" s="1"/>
      <c r="G154" s="1"/>
      <c r="I154" s="16"/>
      <c r="J154" s="15"/>
      <c r="K154" s="1"/>
      <c r="L154" s="15"/>
    </row>
    <row r="155" spans="2:12" ht="16.5" customHeight="1">
      <c r="B155" s="6"/>
      <c r="C155" s="40"/>
      <c r="D155" s="16"/>
      <c r="E155" s="1"/>
      <c r="G155" s="1"/>
      <c r="I155" s="16"/>
      <c r="J155" s="15"/>
      <c r="K155" s="1"/>
      <c r="L155" s="15"/>
    </row>
    <row r="156" spans="2:12" ht="16.5" customHeight="1">
      <c r="B156" s="6"/>
      <c r="C156" s="40"/>
      <c r="D156" s="16"/>
      <c r="E156" s="1"/>
      <c r="G156" s="1"/>
      <c r="I156" s="16"/>
      <c r="J156" s="15"/>
      <c r="K156" s="1"/>
      <c r="L156" s="15"/>
    </row>
    <row r="157" spans="2:12" ht="16.5" customHeight="1">
      <c r="B157" s="6"/>
      <c r="C157" s="40"/>
      <c r="D157" s="16"/>
      <c r="E157" s="1"/>
      <c r="G157" s="1"/>
      <c r="I157" s="16"/>
      <c r="J157" s="15"/>
      <c r="K157" s="1"/>
      <c r="L157" s="15"/>
    </row>
    <row r="158" spans="2:12" ht="16.5" customHeight="1">
      <c r="B158" s="6"/>
      <c r="C158" s="40"/>
      <c r="D158" s="16"/>
      <c r="E158" s="1"/>
      <c r="G158" s="1"/>
      <c r="I158" s="16"/>
      <c r="J158" s="15"/>
      <c r="K158" s="1"/>
      <c r="L158" s="15"/>
    </row>
    <row r="159" spans="2:12" ht="16.5" customHeight="1">
      <c r="B159" s="6"/>
      <c r="C159" s="40"/>
      <c r="D159" s="16"/>
      <c r="E159" s="1"/>
      <c r="G159" s="1"/>
      <c r="I159" s="16"/>
      <c r="J159" s="15"/>
      <c r="K159" s="1"/>
      <c r="L159" s="15"/>
    </row>
    <row r="160" spans="2:12" ht="16.5" customHeight="1">
      <c r="B160" s="6"/>
      <c r="C160" s="40"/>
      <c r="D160" s="16"/>
      <c r="E160" s="1"/>
      <c r="G160" s="1"/>
      <c r="I160" s="16"/>
      <c r="J160" s="15"/>
      <c r="K160" s="1"/>
      <c r="L160" s="15"/>
    </row>
    <row r="161" spans="2:12" ht="16.5" customHeight="1">
      <c r="B161" s="6"/>
      <c r="C161" s="40"/>
      <c r="D161" s="16"/>
      <c r="E161" s="1"/>
      <c r="G161" s="1"/>
      <c r="I161" s="16"/>
      <c r="J161" s="15"/>
      <c r="K161" s="1"/>
      <c r="L161" s="15"/>
    </row>
    <row r="162" spans="2:12" ht="16.5" customHeight="1">
      <c r="B162" s="6"/>
      <c r="C162" s="40"/>
      <c r="D162" s="16"/>
      <c r="E162" s="1"/>
      <c r="G162" s="1"/>
      <c r="I162" s="16"/>
      <c r="J162" s="15"/>
      <c r="K162" s="1"/>
      <c r="L162" s="15"/>
    </row>
    <row r="163" spans="2:12" ht="16.5" customHeight="1">
      <c r="B163" s="6"/>
      <c r="C163" s="40"/>
      <c r="D163" s="16"/>
      <c r="E163" s="1"/>
      <c r="G163" s="1"/>
      <c r="I163" s="16"/>
      <c r="J163" s="15"/>
      <c r="K163" s="1"/>
      <c r="L163" s="15"/>
    </row>
    <row r="164" spans="2:12" ht="16.5" customHeight="1">
      <c r="B164" s="6"/>
      <c r="C164" s="40"/>
      <c r="D164" s="16"/>
      <c r="E164" s="1"/>
      <c r="G164" s="1"/>
      <c r="I164" s="16"/>
      <c r="J164" s="15"/>
      <c r="K164" s="1"/>
      <c r="L164" s="15"/>
    </row>
    <row r="165" spans="2:12" ht="16.5" customHeight="1">
      <c r="B165" s="6"/>
      <c r="C165" s="40"/>
      <c r="D165" s="16"/>
      <c r="E165" s="1"/>
      <c r="G165" s="1"/>
      <c r="I165" s="16"/>
      <c r="J165" s="15"/>
      <c r="K165" s="1"/>
      <c r="L165" s="15"/>
    </row>
    <row r="166" spans="2:12" ht="16.5" customHeight="1">
      <c r="B166" s="6"/>
      <c r="C166" s="40"/>
      <c r="D166" s="16"/>
      <c r="E166" s="1"/>
      <c r="G166" s="1"/>
      <c r="I166" s="16"/>
      <c r="J166" s="15"/>
      <c r="K166" s="1"/>
      <c r="L166" s="15"/>
    </row>
    <row r="167" spans="2:12" ht="20.25" customHeight="1">
      <c r="B167" s="6"/>
      <c r="C167" s="40"/>
      <c r="D167" s="16"/>
      <c r="E167" s="1"/>
      <c r="G167" s="1"/>
      <c r="I167" s="16"/>
      <c r="J167" s="15"/>
      <c r="K167" s="1"/>
      <c r="L167" s="15"/>
    </row>
    <row r="168" spans="2:12" ht="16.5" customHeight="1">
      <c r="B168" s="6"/>
      <c r="C168" s="40"/>
      <c r="D168" s="16"/>
      <c r="E168" s="1"/>
      <c r="G168" s="1"/>
      <c r="I168" s="16"/>
      <c r="J168" s="15"/>
      <c r="K168" s="1"/>
      <c r="L168" s="15"/>
    </row>
    <row r="169" spans="2:12" ht="20.25" customHeight="1">
      <c r="B169" s="6"/>
      <c r="C169" s="40"/>
      <c r="D169" s="16"/>
      <c r="E169" s="1"/>
      <c r="G169" s="1"/>
      <c r="I169" s="16"/>
      <c r="J169" s="15"/>
      <c r="K169" s="1"/>
      <c r="L169" s="15"/>
    </row>
    <row r="170" spans="2:12" ht="20.25" customHeight="1">
      <c r="B170" s="6"/>
      <c r="C170" s="40"/>
      <c r="D170" s="16"/>
      <c r="E170" s="1"/>
      <c r="G170" s="1"/>
      <c r="I170" s="16"/>
      <c r="J170" s="15"/>
      <c r="K170" s="1"/>
      <c r="L170" s="15"/>
    </row>
    <row r="171" spans="1:12" ht="21.75" customHeight="1">
      <c r="A171" s="191" t="str">
        <f>'2-4'!A51:L51</f>
        <v>หมายเหตุประกอบข้อมูลทางการเงินระหว่างกาลแบบย่อในหน้า 14 ถึง 42 เป็นส่วนหนึ่งของข้อมูลทางการเงินระหว่างกาลนี้</v>
      </c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</row>
  </sheetData>
  <sheetProtection/>
  <mergeCells count="3">
    <mergeCell ref="A60:L60"/>
    <mergeCell ref="A117:L117"/>
    <mergeCell ref="A171:L171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60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Charuporn</cp:lastModifiedBy>
  <cp:lastPrinted>2019-11-08T09:35:05Z</cp:lastPrinted>
  <dcterms:created xsi:type="dcterms:W3CDTF">2017-05-03T07:03:18Z</dcterms:created>
  <dcterms:modified xsi:type="dcterms:W3CDTF">2019-11-12T08:06:52Z</dcterms:modified>
  <cp:category/>
  <cp:version/>
  <cp:contentType/>
  <cp:contentStatus/>
</cp:coreProperties>
</file>