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BAS-Listed\Energy Absolute Public Company Limited\Energy Absolute_March24 Q1 (SCT-14)\"/>
    </mc:Choice>
  </mc:AlternateContent>
  <xr:revisionPtr revIDLastSave="0" documentId="13_ncr:1_{2E6CE06B-3C53-4FDF-A051-23C9BE182568}" xr6:coauthVersionLast="47" xr6:coauthVersionMax="47" xr10:uidLastSave="{00000000-0000-0000-0000-000000000000}"/>
  <bookViews>
    <workbookView xWindow="-120" yWindow="-120" windowWidth="21840" windowHeight="13020" tabRatio="663" xr2:uid="{00000000-000D-0000-FFFF-FFFF00000000}"/>
  </bookViews>
  <sheets>
    <sheet name="2-4" sheetId="10" r:id="rId1"/>
    <sheet name="5-6 (3m)" sheetId="2" r:id="rId2"/>
    <sheet name="7" sheetId="3" r:id="rId3"/>
    <sheet name="8" sheetId="4" r:id="rId4"/>
    <sheet name="9-11" sheetId="7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0" l="1"/>
  <c r="J128" i="7"/>
  <c r="F128" i="7"/>
  <c r="F135" i="7"/>
  <c r="F93" i="10" l="1"/>
  <c r="P37" i="3"/>
  <c r="D73" i="7" l="1"/>
  <c r="D74" i="7" s="1"/>
  <c r="D104" i="10"/>
  <c r="D31" i="7" s="1"/>
  <c r="D24" i="10"/>
  <c r="D26" i="10" s="1"/>
  <c r="D22" i="10"/>
  <c r="D23" i="10" s="1"/>
  <c r="D27" i="10" s="1"/>
  <c r="D28" i="10" s="1"/>
  <c r="D21" i="10"/>
  <c r="D34" i="10" s="1"/>
  <c r="D14" i="2" l="1"/>
  <c r="D19" i="7" s="1"/>
  <c r="D90" i="10"/>
  <c r="D39" i="10"/>
  <c r="D93" i="7"/>
  <c r="D94" i="7" s="1"/>
  <c r="D35" i="10"/>
  <c r="X29" i="4"/>
  <c r="AB29" i="4" s="1"/>
  <c r="N30" i="4"/>
  <c r="H18" i="4"/>
  <c r="H23" i="4" s="1"/>
  <c r="J18" i="4"/>
  <c r="J23" i="4" s="1"/>
  <c r="L18" i="4"/>
  <c r="L23" i="4" s="1"/>
  <c r="N18" i="4"/>
  <c r="N23" i="4" s="1"/>
  <c r="P18" i="4"/>
  <c r="P23" i="4" s="1"/>
  <c r="R18" i="4"/>
  <c r="R23" i="4" s="1"/>
  <c r="T18" i="4"/>
  <c r="T23" i="4" s="1"/>
  <c r="Z18" i="4"/>
  <c r="Z23" i="4" s="1"/>
  <c r="Z32" i="4"/>
  <c r="AD35" i="3"/>
  <c r="X35" i="3"/>
  <c r="N35" i="3"/>
  <c r="Z30" i="3"/>
  <c r="AB30" i="3" s="1"/>
  <c r="AF30" i="3" s="1"/>
  <c r="P32" i="4"/>
  <c r="J154" i="10" s="1"/>
  <c r="V16" i="4"/>
  <c r="X16" i="4" s="1"/>
  <c r="AB16" i="4" s="1"/>
  <c r="F18" i="4"/>
  <c r="F23" i="4" s="1"/>
  <c r="J32" i="4"/>
  <c r="J148" i="10" s="1"/>
  <c r="J28" i="3"/>
  <c r="J37" i="3"/>
  <c r="F148" i="10" s="1"/>
  <c r="L99" i="2"/>
  <c r="J99" i="2"/>
  <c r="H99" i="2"/>
  <c r="F99" i="2"/>
  <c r="H92" i="2"/>
  <c r="F92" i="2"/>
  <c r="J92" i="2"/>
  <c r="L92" i="2"/>
  <c r="D41" i="10" l="1"/>
  <c r="L157" i="10"/>
  <c r="L160" i="10" s="1"/>
  <c r="H157" i="10"/>
  <c r="H160" i="10" s="1"/>
  <c r="L137" i="7"/>
  <c r="H137" i="7"/>
  <c r="L106" i="7"/>
  <c r="H106" i="7"/>
  <c r="L86" i="7"/>
  <c r="H86" i="7"/>
  <c r="R32" i="4"/>
  <c r="N32" i="4"/>
  <c r="J152" i="10" s="1"/>
  <c r="L32" i="4"/>
  <c r="J151" i="10" s="1"/>
  <c r="H32" i="4"/>
  <c r="J147" i="10" s="1"/>
  <c r="F32" i="4"/>
  <c r="J146" i="10" s="1"/>
  <c r="V26" i="4"/>
  <c r="X26" i="4" s="1"/>
  <c r="AD37" i="3"/>
  <c r="F158" i="10" s="1"/>
  <c r="X37" i="3"/>
  <c r="V37" i="3"/>
  <c r="T37" i="3"/>
  <c r="R37" i="3"/>
  <c r="N37" i="3"/>
  <c r="F152" i="10" s="1"/>
  <c r="L37" i="3"/>
  <c r="F151" i="10" s="1"/>
  <c r="H37" i="3"/>
  <c r="F147" i="10" s="1"/>
  <c r="F37" i="3"/>
  <c r="F146" i="10" s="1"/>
  <c r="Z35" i="3"/>
  <c r="AB35" i="3" s="1"/>
  <c r="AF35" i="3" s="1"/>
  <c r="Z33" i="3"/>
  <c r="AB33" i="3" s="1"/>
  <c r="AF33" i="3" s="1"/>
  <c r="L77" i="2"/>
  <c r="H77" i="2"/>
  <c r="L47" i="2"/>
  <c r="L26" i="2"/>
  <c r="L17" i="2"/>
  <c r="H47" i="2"/>
  <c r="H26" i="2"/>
  <c r="H17" i="2"/>
  <c r="A1" i="2"/>
  <c r="A1" i="3"/>
  <c r="A183" i="10"/>
  <c r="A125" i="10"/>
  <c r="A124" i="10"/>
  <c r="A123" i="10"/>
  <c r="A122" i="10"/>
  <c r="L108" i="10"/>
  <c r="J108" i="10"/>
  <c r="H108" i="10"/>
  <c r="F108" i="10"/>
  <c r="L93" i="10"/>
  <c r="J93" i="10"/>
  <c r="H93" i="10"/>
  <c r="A64" i="10"/>
  <c r="A63" i="10"/>
  <c r="A62" i="10"/>
  <c r="L54" i="10"/>
  <c r="J54" i="10"/>
  <c r="H54" i="10"/>
  <c r="F54" i="10"/>
  <c r="L30" i="10"/>
  <c r="J30" i="10"/>
  <c r="H30" i="10"/>
  <c r="D42" i="10" l="1"/>
  <c r="D43" i="10" s="1"/>
  <c r="D47" i="10" s="1"/>
  <c r="D75" i="7"/>
  <c r="AB26" i="4"/>
  <c r="L31" i="2"/>
  <c r="H31" i="2"/>
  <c r="H80" i="2"/>
  <c r="L80" i="2"/>
  <c r="F56" i="10"/>
  <c r="Z37" i="3"/>
  <c r="F155" i="10" s="1"/>
  <c r="AB37" i="3"/>
  <c r="AF37" i="3"/>
  <c r="F110" i="10"/>
  <c r="J110" i="10"/>
  <c r="H110" i="10"/>
  <c r="L110" i="10"/>
  <c r="L162" i="10" s="1"/>
  <c r="J56" i="10"/>
  <c r="L56" i="10"/>
  <c r="H56" i="10"/>
  <c r="Z22" i="3"/>
  <c r="AB22" i="3" s="1"/>
  <c r="AF22" i="3" s="1"/>
  <c r="D76" i="7" l="1"/>
  <c r="D77" i="7"/>
  <c r="D29" i="2"/>
  <c r="D71" i="2" s="1"/>
  <c r="D23" i="7"/>
  <c r="D26" i="7"/>
  <c r="D48" i="10"/>
  <c r="D78" i="10" s="1"/>
  <c r="D50" i="10"/>
  <c r="D79" i="7" s="1"/>
  <c r="H34" i="2"/>
  <c r="H83" i="2" s="1"/>
  <c r="H12" i="7"/>
  <c r="H34" i="7" s="1"/>
  <c r="H46" i="7" s="1"/>
  <c r="H49" i="7" s="1"/>
  <c r="H127" i="7" s="1"/>
  <c r="H131" i="7" s="1"/>
  <c r="L34" i="2"/>
  <c r="L83" i="2" s="1"/>
  <c r="L12" i="7"/>
  <c r="L34" i="7" s="1"/>
  <c r="L46" i="7" s="1"/>
  <c r="L49" i="7" s="1"/>
  <c r="L127" i="7" s="1"/>
  <c r="L131" i="7" s="1"/>
  <c r="H162" i="10"/>
  <c r="V14" i="4"/>
  <c r="V18" i="4" s="1"/>
  <c r="AD28" i="3"/>
  <c r="X28" i="3"/>
  <c r="V28" i="3"/>
  <c r="T28" i="3"/>
  <c r="R28" i="3"/>
  <c r="P28" i="3"/>
  <c r="N28" i="3"/>
  <c r="L28" i="3"/>
  <c r="H28" i="3"/>
  <c r="F28" i="3"/>
  <c r="Z25" i="3"/>
  <c r="AB25" i="3" s="1"/>
  <c r="AF25" i="3" s="1"/>
  <c r="Z23" i="3"/>
  <c r="AB23" i="3" s="1"/>
  <c r="AF23" i="3" s="1"/>
  <c r="Z18" i="3"/>
  <c r="D42" i="2" l="1"/>
  <c r="D89" i="7"/>
  <c r="D90" i="7" s="1"/>
  <c r="D85" i="10"/>
  <c r="X14" i="4"/>
  <c r="X18" i="4" s="1"/>
  <c r="Z28" i="3"/>
  <c r="AB18" i="3"/>
  <c r="D97" i="10" l="1"/>
  <c r="D91" i="7" s="1"/>
  <c r="D92" i="7" s="1"/>
  <c r="D96" i="7" s="1"/>
  <c r="D87" i="10"/>
  <c r="D99" i="10" s="1"/>
  <c r="AB14" i="4"/>
  <c r="AB18" i="4" s="1"/>
  <c r="AF18" i="3"/>
  <c r="AF28" i="3" s="1"/>
  <c r="AB28" i="3"/>
  <c r="D148" i="10" l="1"/>
  <c r="D33" i="3" s="1"/>
  <c r="D29" i="4" s="1"/>
  <c r="D32" i="2"/>
  <c r="J106" i="7"/>
  <c r="F86" i="7"/>
  <c r="J86" i="7" l="1"/>
  <c r="F106" i="7"/>
  <c r="A1" i="4" l="1"/>
  <c r="A56" i="2" l="1"/>
  <c r="A59" i="7" l="1"/>
  <c r="A116" i="7" s="1"/>
  <c r="A58" i="7"/>
  <c r="A115" i="7" s="1"/>
  <c r="F47" i="2" l="1"/>
  <c r="J47" i="2"/>
  <c r="V21" i="4" l="1"/>
  <c r="J77" i="2"/>
  <c r="J80" i="2" s="1"/>
  <c r="T30" i="4" s="1"/>
  <c r="F77" i="2"/>
  <c r="F80" i="2" s="1"/>
  <c r="X21" i="4" l="1"/>
  <c r="X23" i="4" s="1"/>
  <c r="V23" i="4"/>
  <c r="V30" i="4"/>
  <c r="T32" i="4"/>
  <c r="J26" i="2"/>
  <c r="F26" i="2"/>
  <c r="J17" i="2"/>
  <c r="F17" i="2"/>
  <c r="A58" i="2"/>
  <c r="A3" i="3"/>
  <c r="A3" i="4" s="1"/>
  <c r="A3" i="7" s="1"/>
  <c r="A60" i="7" s="1"/>
  <c r="A117" i="7" s="1"/>
  <c r="AB21" i="4" l="1"/>
  <c r="AB23" i="4" s="1"/>
  <c r="X30" i="4"/>
  <c r="V32" i="4"/>
  <c r="F31" i="2"/>
  <c r="J31" i="2"/>
  <c r="J34" i="2" l="1"/>
  <c r="J83" i="2" s="1"/>
  <c r="J12" i="7"/>
  <c r="J34" i="7" s="1"/>
  <c r="J46" i="7" s="1"/>
  <c r="J49" i="7" s="1"/>
  <c r="F34" i="2"/>
  <c r="F83" i="2" s="1"/>
  <c r="F12" i="7"/>
  <c r="F34" i="7" s="1"/>
  <c r="F46" i="7" s="1"/>
  <c r="F49" i="7" s="1"/>
  <c r="F127" i="7" s="1"/>
  <c r="J155" i="10"/>
  <c r="AB32" i="4"/>
  <c r="AB30" i="4"/>
  <c r="X32" i="4"/>
  <c r="J127" i="7" l="1"/>
  <c r="J131" i="7" s="1"/>
  <c r="J137" i="7" s="1"/>
  <c r="F131" i="7"/>
  <c r="F137" i="7" l="1"/>
  <c r="F157" i="10"/>
  <c r="F160" i="10" s="1"/>
  <c r="F162" i="10" s="1"/>
  <c r="J157" i="10" l="1"/>
  <c r="J160" i="10" s="1"/>
  <c r="J162" i="10" s="1"/>
</calcChain>
</file>

<file path=xl/sharedStrings.xml><?xml version="1.0" encoding="utf-8"?>
<sst xmlns="http://schemas.openxmlformats.org/spreadsheetml/2006/main" count="497" uniqueCount="310">
  <si>
    <t>Energy Absolute Public Company Limited</t>
  </si>
  <si>
    <t xml:space="preserve">Statement of Financial Position </t>
  </si>
  <si>
    <t>As at 31 March 2024</t>
  </si>
  <si>
    <t>Consolidated</t>
  </si>
  <si>
    <t>Separate</t>
  </si>
  <si>
    <t>financial information</t>
  </si>
  <si>
    <t>Unaudited</t>
  </si>
  <si>
    <t>Audited</t>
  </si>
  <si>
    <t>31 March</t>
  </si>
  <si>
    <t>31 December</t>
  </si>
  <si>
    <t>2023</t>
  </si>
  <si>
    <t>Notes</t>
  </si>
  <si>
    <t>Baht’000</t>
  </si>
  <si>
    <t>Assets</t>
  </si>
  <si>
    <t>Current assets</t>
  </si>
  <si>
    <t xml:space="preserve">Cash and cash equivalents </t>
  </si>
  <si>
    <t>Deposits at financial institutions used as collateral</t>
  </si>
  <si>
    <t>Trade accounts receivable, net</t>
  </si>
  <si>
    <t>Current portion of instalment receivables</t>
  </si>
  <si>
    <t>from a related party, net</t>
  </si>
  <si>
    <t>Current portion of finance lease receivables, net</t>
  </si>
  <si>
    <t xml:space="preserve">Current portion of long-term loans to </t>
  </si>
  <si>
    <t>Inventories, net</t>
  </si>
  <si>
    <t>Non-current assets held-for-sale</t>
  </si>
  <si>
    <t>Total current assets</t>
  </si>
  <si>
    <t>Non-current assets</t>
  </si>
  <si>
    <t>Instalment receivables from a related party, net</t>
  </si>
  <si>
    <t>Finance lease receivables, net</t>
  </si>
  <si>
    <t>Financial assets measured at amortised cost</t>
  </si>
  <si>
    <t>Financial assets measured at fair value</t>
  </si>
  <si>
    <t>through other comprehensive income</t>
  </si>
  <si>
    <t>Investments in subsidiaries</t>
  </si>
  <si>
    <t>Investments in associates</t>
  </si>
  <si>
    <t>Investments in joint ventures</t>
  </si>
  <si>
    <t xml:space="preserve">Long-term loans to other parties </t>
  </si>
  <si>
    <t>and related parties, net</t>
  </si>
  <si>
    <t>Investment property, net</t>
  </si>
  <si>
    <t>Property, plant and equipment, net</t>
  </si>
  <si>
    <t>Intangible assets, net</t>
  </si>
  <si>
    <t>Right-of-use assets, net</t>
  </si>
  <si>
    <t>Goodwill</t>
  </si>
  <si>
    <t>Deferred tax assets, net</t>
  </si>
  <si>
    <t>Other non-current assets, net</t>
  </si>
  <si>
    <t>Total non-current assets</t>
  </si>
  <si>
    <t>Total assets</t>
  </si>
  <si>
    <t>Director ________________________________________________</t>
  </si>
  <si>
    <t>The accompanying condensed notes to the interim financial information are an integral part of this interim financial information.</t>
  </si>
  <si>
    <t>Liabilities and equity</t>
  </si>
  <si>
    <t>Current liabilities</t>
  </si>
  <si>
    <t>Short-term loans from financial institutions, net</t>
  </si>
  <si>
    <t>Trade accounts payable</t>
  </si>
  <si>
    <t>Construction payables and payables</t>
  </si>
  <si>
    <t>for purchase of assets</t>
  </si>
  <si>
    <t xml:space="preserve">Current portion of long-term loans from </t>
  </si>
  <si>
    <t>financial institutions, net</t>
  </si>
  <si>
    <t>Current portion of lease liabilities, net</t>
  </si>
  <si>
    <t>from a related party</t>
  </si>
  <si>
    <t>Current portion of debentures, net</t>
  </si>
  <si>
    <t>Retention for constructions</t>
  </si>
  <si>
    <t>Total current liabilities</t>
  </si>
  <si>
    <t>Non-current liabilities</t>
  </si>
  <si>
    <t>Long-term loans from financial institutions, net</t>
  </si>
  <si>
    <t>Derivative liabilities</t>
  </si>
  <si>
    <t>Debentures, net</t>
  </si>
  <si>
    <t>Lease liabilities, net</t>
  </si>
  <si>
    <t>Deferred tax liabilities, net</t>
  </si>
  <si>
    <t>Advance receipts for land rental from related parties</t>
  </si>
  <si>
    <t>Other non-current liabilities</t>
  </si>
  <si>
    <t>Total non-current liabilities</t>
  </si>
  <si>
    <t>Total liabilities</t>
  </si>
  <si>
    <r>
      <t xml:space="preserve">Liabilities and equity </t>
    </r>
    <r>
      <rPr>
        <sz val="10"/>
        <rFont val="Arial"/>
        <family val="2"/>
      </rPr>
      <t>(continued)</t>
    </r>
  </si>
  <si>
    <t>Equity</t>
  </si>
  <si>
    <t>Share capital</t>
  </si>
  <si>
    <t>Authorised share capital</t>
  </si>
  <si>
    <t xml:space="preserve">- 4,020,000,000 ordinary shares </t>
  </si>
  <si>
    <t xml:space="preserve">    at par value of Baht 0.10 per share</t>
  </si>
  <si>
    <t>Issued and paid-up share capital</t>
  </si>
  <si>
    <t>- 3,730,000,000 ordinary shares</t>
  </si>
  <si>
    <t>Premium on share capital</t>
  </si>
  <si>
    <t>Treasury share</t>
  </si>
  <si>
    <t xml:space="preserve">Retained earnings </t>
  </si>
  <si>
    <t xml:space="preserve">Appropriated </t>
  </si>
  <si>
    <t>- Legal reserve</t>
  </si>
  <si>
    <t>Unappropriated</t>
  </si>
  <si>
    <t>Surplus from business combination</t>
  </si>
  <si>
    <t>under common control</t>
  </si>
  <si>
    <t>Other components of equity</t>
  </si>
  <si>
    <t>Equity attributable to the owners of the parent</t>
  </si>
  <si>
    <t>Non-controlling interests</t>
  </si>
  <si>
    <t>Total equity</t>
  </si>
  <si>
    <t>Total liabilities and equity</t>
  </si>
  <si>
    <t>Statement of Comprehensive Income</t>
  </si>
  <si>
    <t>For the three-month period ended 31 March 2024</t>
  </si>
  <si>
    <t>Revenue from sales and services</t>
  </si>
  <si>
    <t>Revenue from subsidy for adders</t>
  </si>
  <si>
    <t>Dividend income</t>
  </si>
  <si>
    <t>Other income</t>
  </si>
  <si>
    <t>Total revenue</t>
  </si>
  <si>
    <t>Cost of sales and services</t>
  </si>
  <si>
    <t>Selling expenses</t>
  </si>
  <si>
    <t>Administrative expenses</t>
  </si>
  <si>
    <t>Currency exchange gains (losses), net</t>
  </si>
  <si>
    <t>Finance costs</t>
  </si>
  <si>
    <t>Total expenses</t>
  </si>
  <si>
    <t>Share of profit from investments in associates</t>
  </si>
  <si>
    <t>and joint ventures, net</t>
  </si>
  <si>
    <t>Profit before income tax</t>
  </si>
  <si>
    <t>Income tax</t>
  </si>
  <si>
    <t>Profit for the period</t>
  </si>
  <si>
    <t>Other comprehensive income (expense)</t>
  </si>
  <si>
    <t xml:space="preserve">Items that will not be reclassified </t>
  </si>
  <si>
    <t>subsequently to profit or loss</t>
  </si>
  <si>
    <t xml:space="preserve">   other comprehensive income</t>
  </si>
  <si>
    <t xml:space="preserve">   Income tax on item that will not be reclassified</t>
  </si>
  <si>
    <t xml:space="preserve">   subsequently to profit or loss</t>
  </si>
  <si>
    <t xml:space="preserve">Total items that will not be reclassified </t>
  </si>
  <si>
    <t>to profit or loss</t>
  </si>
  <si>
    <t>Note</t>
  </si>
  <si>
    <t xml:space="preserve">Items that will be reclassified </t>
  </si>
  <si>
    <t xml:space="preserve">   Share of other comprehensive income </t>
  </si>
  <si>
    <t xml:space="preserve">   (expense) from associates and joint ventures </t>
  </si>
  <si>
    <t xml:space="preserve">   accounted for using the equity method, net</t>
  </si>
  <si>
    <t xml:space="preserve">   Currency translation differences</t>
  </si>
  <si>
    <t xml:space="preserve">   Income tax on items that will be reclassified</t>
  </si>
  <si>
    <t xml:space="preserve">Total items that will be reclassified </t>
  </si>
  <si>
    <t>for the period, net of tax</t>
  </si>
  <si>
    <t>Total comprehensive income (expense)</t>
  </si>
  <si>
    <t>for the period</t>
  </si>
  <si>
    <t>Profit (loss) attributable to</t>
  </si>
  <si>
    <t>Owners of the parent</t>
  </si>
  <si>
    <t>attributable to</t>
  </si>
  <si>
    <t xml:space="preserve">Earnings per share </t>
  </si>
  <si>
    <t>Basic earnings per share (Baht per share)</t>
  </si>
  <si>
    <t>Statement of Changes in Equity</t>
  </si>
  <si>
    <t>Consolidated financial information</t>
  </si>
  <si>
    <t>Attributable to the owners of the parent</t>
  </si>
  <si>
    <t>Share of other</t>
  </si>
  <si>
    <t>Discount</t>
  </si>
  <si>
    <t>comprehensive</t>
  </si>
  <si>
    <t>from changes</t>
  </si>
  <si>
    <t>income</t>
  </si>
  <si>
    <t>Issued and</t>
  </si>
  <si>
    <t>in shareholding</t>
  </si>
  <si>
    <t>Change in fair value</t>
  </si>
  <si>
    <t>Currency</t>
  </si>
  <si>
    <t>(expense) of</t>
  </si>
  <si>
    <t>Total other</t>
  </si>
  <si>
    <t xml:space="preserve"> paid-up</t>
  </si>
  <si>
    <t>Premium on</t>
  </si>
  <si>
    <t>Retained earnings</t>
  </si>
  <si>
    <t>interests in</t>
  </si>
  <si>
    <t>of investments in</t>
  </si>
  <si>
    <t>translation</t>
  </si>
  <si>
    <t>associates and</t>
  </si>
  <si>
    <t>components</t>
  </si>
  <si>
    <t>Total owners</t>
  </si>
  <si>
    <t>Non-controlling</t>
  </si>
  <si>
    <t>Total</t>
  </si>
  <si>
    <t>share capital</t>
  </si>
  <si>
    <t xml:space="preserve"> share capital</t>
  </si>
  <si>
    <t>Legal reserve</t>
  </si>
  <si>
    <t xml:space="preserve"> subsidiaries</t>
  </si>
  <si>
    <t>benefit obligations</t>
  </si>
  <si>
    <t>equity instruments</t>
  </si>
  <si>
    <t>differences</t>
  </si>
  <si>
    <t>joint ventures</t>
  </si>
  <si>
    <t>of equity</t>
  </si>
  <si>
    <t>of the parent</t>
  </si>
  <si>
    <t>interests</t>
  </si>
  <si>
    <t xml:space="preserve"> equity</t>
  </si>
  <si>
    <t>Opening balance as at 1 January 2023</t>
  </si>
  <si>
    <t>Changes in equity for the period</t>
  </si>
  <si>
    <t>Dividend paid of a subsidiary</t>
  </si>
  <si>
    <t>Closing balance as at 31 March 2023</t>
  </si>
  <si>
    <t>Opening balance as at 1 January 2024</t>
  </si>
  <si>
    <t>Closing balance as at 31 March 2024</t>
  </si>
  <si>
    <t>Separate financial information</t>
  </si>
  <si>
    <t>Other component of equity</t>
  </si>
  <si>
    <t>Remeasurements</t>
  </si>
  <si>
    <t>of post-employment</t>
  </si>
  <si>
    <t>of an investment in</t>
  </si>
  <si>
    <t>an equity instrument</t>
  </si>
  <si>
    <t>equity</t>
  </si>
  <si>
    <t>Total comprehensive income (expense) for the period</t>
  </si>
  <si>
    <t xml:space="preserve">Statement of Cash Flows </t>
  </si>
  <si>
    <t>Cash flows from operating activities</t>
  </si>
  <si>
    <t>Profit before income tax for the period</t>
  </si>
  <si>
    <t>Adjustments to reconcile profit before income tax</t>
  </si>
  <si>
    <t xml:space="preserve">   </t>
  </si>
  <si>
    <t>- Depreciation and amortisation</t>
  </si>
  <si>
    <t>- Interest income</t>
  </si>
  <si>
    <t>- Dividend income</t>
  </si>
  <si>
    <t>- Finance costs</t>
  </si>
  <si>
    <t>- Share of profit from investments in associates</t>
  </si>
  <si>
    <t>- Losses on change in shareholding interest in an associate</t>
  </si>
  <si>
    <t>- Losses on write-off of fixed assets</t>
  </si>
  <si>
    <t>- Allowance for decrease in value of inventories</t>
  </si>
  <si>
    <t>- Write-off of withholding tax</t>
  </si>
  <si>
    <t>- Amortisation of advance receipts for land rental</t>
  </si>
  <si>
    <t xml:space="preserve">  from related parties</t>
  </si>
  <si>
    <t>Cash flows before changes in operating assets</t>
  </si>
  <si>
    <t>Change in operating assets and liabilities:</t>
  </si>
  <si>
    <t>- Trade accounts receivable</t>
  </si>
  <si>
    <t>- Instalment receivables</t>
  </si>
  <si>
    <t>- Finance lease receivables</t>
  </si>
  <si>
    <t>- Inventories</t>
  </si>
  <si>
    <t>- Other non-current assets</t>
  </si>
  <si>
    <t>- Trade accounts payable</t>
  </si>
  <si>
    <t>- Other non-current liabilities</t>
  </si>
  <si>
    <t>Cash generated from (used in) operations</t>
  </si>
  <si>
    <t>- Income tax paid</t>
  </si>
  <si>
    <t>Net cash receipts from (payments in) operating activities</t>
  </si>
  <si>
    <t>Cash flows from investing activities</t>
  </si>
  <si>
    <t>Payment for financial assets measured at amortised cost</t>
  </si>
  <si>
    <t xml:space="preserve">Proceeds from short-term loans to related parties </t>
  </si>
  <si>
    <t xml:space="preserve">Payments for short-term loans to related parties </t>
  </si>
  <si>
    <t>Proceeds from long-term loans to related parties</t>
  </si>
  <si>
    <t>Payments for long-term loans to related parties</t>
  </si>
  <si>
    <t>Payments for purchases of property, plant and equipment</t>
  </si>
  <si>
    <t>Payments for purchases of intangible assets</t>
  </si>
  <si>
    <t>Proceeds from advance receipts for land rental</t>
  </si>
  <si>
    <t>Proceeds from dividend income</t>
  </si>
  <si>
    <t>Proceeds from interest income</t>
  </si>
  <si>
    <t>Proceeds from finance lease receivables</t>
  </si>
  <si>
    <t>Net cash payments in investing activities</t>
  </si>
  <si>
    <t>Cash flows from financing activities</t>
  </si>
  <si>
    <t>Proceeds from short-term loans from financial institutions</t>
  </si>
  <si>
    <t>Payments for short-term loans from financial institutions</t>
  </si>
  <si>
    <t>Proceeds from long-term loans from financial institutions</t>
  </si>
  <si>
    <t>Payments for long-term loans from financial institutions</t>
  </si>
  <si>
    <t>Proceeds from issuing of debentures</t>
  </si>
  <si>
    <t>Payment for deferred financing fees of debentures</t>
  </si>
  <si>
    <t>Payments for lease liabilities</t>
  </si>
  <si>
    <t>Proceeds from paid-up common shares for capital increase</t>
  </si>
  <si>
    <t>Dividend paid</t>
  </si>
  <si>
    <t>Interest paid</t>
  </si>
  <si>
    <t>Beginning balance</t>
  </si>
  <si>
    <t xml:space="preserve">Ending balance </t>
  </si>
  <si>
    <t>Cash and cash equivalents are made up as follows:</t>
  </si>
  <si>
    <t>- Cash on hand and deposits at financial</t>
  </si>
  <si>
    <t>institutions - maturities within three months</t>
  </si>
  <si>
    <t xml:space="preserve">- Changes in construction payables and </t>
  </si>
  <si>
    <t>- Changes in right-of-use assets</t>
  </si>
  <si>
    <t xml:space="preserve">- Changes in accounts receivable from </t>
  </si>
  <si>
    <t>- Offsetting payables for construction and</t>
  </si>
  <si>
    <t>Employee benefit obligations</t>
  </si>
  <si>
    <t>Non-current provision for decommissioning costs</t>
  </si>
  <si>
    <t>Restated</t>
  </si>
  <si>
    <t>- As previously reported</t>
  </si>
  <si>
    <t>Business combination under common control</t>
  </si>
  <si>
    <t>Closing balance as at 1 January 2023 - As restated</t>
  </si>
  <si>
    <t>Equity attributable to the former shareholder</t>
  </si>
  <si>
    <t xml:space="preserve">    paid-up at Baht 0.10 per share</t>
  </si>
  <si>
    <t>Treasury</t>
  </si>
  <si>
    <t>Share</t>
  </si>
  <si>
    <t>Baht'000</t>
  </si>
  <si>
    <t xml:space="preserve"> reserve</t>
  </si>
  <si>
    <t>Legal</t>
  </si>
  <si>
    <t xml:space="preserve">Capital contribution by  </t>
  </si>
  <si>
    <t>Surplus</t>
  </si>
  <si>
    <t>from business</t>
  </si>
  <si>
    <t>combination under</t>
  </si>
  <si>
    <t>common control</t>
  </si>
  <si>
    <t>Equity attributable to</t>
  </si>
  <si>
    <t>the former shareholder</t>
  </si>
  <si>
    <t>before business</t>
  </si>
  <si>
    <t>Other comprehensive expense</t>
  </si>
  <si>
    <t>Other current receivables, net</t>
  </si>
  <si>
    <t xml:space="preserve">Liabilities directly associated with </t>
  </si>
  <si>
    <t>Other current payables</t>
  </si>
  <si>
    <t>Loss on remeasurement of financial instruments</t>
  </si>
  <si>
    <t>before business combination</t>
  </si>
  <si>
    <t>related parties</t>
  </si>
  <si>
    <t xml:space="preserve">Short-term loans from related parties </t>
  </si>
  <si>
    <t>Net cash receipts (payments in) from financing activities</t>
  </si>
  <si>
    <t>Payments for treasury share</t>
  </si>
  <si>
    <t>Closing balance as at 31 March 2023 - As restated</t>
  </si>
  <si>
    <t>- Losses on remeasurement of financial instruments</t>
  </si>
  <si>
    <t>- Employee benefit expenses</t>
  </si>
  <si>
    <t xml:space="preserve">  and joint ventures, net</t>
  </si>
  <si>
    <t>- Unrealised (gains) losses on exchange rates, net</t>
  </si>
  <si>
    <t>- Other current receivables</t>
  </si>
  <si>
    <t>- Other current payables</t>
  </si>
  <si>
    <t>Proceeds from short-term loans from related parties</t>
  </si>
  <si>
    <t>Payments for short-term loans from related parties</t>
  </si>
  <si>
    <t>of a subsidiary from non-controlling interest</t>
  </si>
  <si>
    <t xml:space="preserve">Payments for deferred financing fee of long-term loans </t>
  </si>
  <si>
    <t>from financial institutions</t>
  </si>
  <si>
    <t>Proceeds from disposal of an investment in a joint venture</t>
  </si>
  <si>
    <t>Corporate income tax payable</t>
  </si>
  <si>
    <t>non-current assets held-for-sale</t>
  </si>
  <si>
    <t>Losses from remeasurement of investments in</t>
  </si>
  <si>
    <t xml:space="preserve">   equity instrument at fair value through </t>
  </si>
  <si>
    <t>non-controlling interest of a subsidiary</t>
  </si>
  <si>
    <t>to net cash provided by operations:</t>
  </si>
  <si>
    <t>Payments for an investment in an associate</t>
  </si>
  <si>
    <t>Payments for an investment in a joint venture</t>
  </si>
  <si>
    <t>purchase of fixed assets with other receivables</t>
  </si>
  <si>
    <t>payables for purchase of fixed assets</t>
  </si>
  <si>
    <t>(including retention for constructions)</t>
  </si>
  <si>
    <t xml:space="preserve">  and liabilities</t>
  </si>
  <si>
    <t>Derivative financial instruments</t>
  </si>
  <si>
    <t>Net increase (decrease) in cash and cash equivalents</t>
  </si>
  <si>
    <t>Short-term loans to related parties</t>
  </si>
  <si>
    <t>Exchange gains (losses) on cash and cash equivalents</t>
  </si>
  <si>
    <t>sales of machines and equipment</t>
  </si>
  <si>
    <t>- (Reversal of) Expected credit loss allowance</t>
  </si>
  <si>
    <t>- (Gains) Losses on disposals of machines and equipment</t>
  </si>
  <si>
    <t>Supplementary of cash flow information:</t>
  </si>
  <si>
    <t>- As restated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</si>
</sst>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;\(#,##0\)"/>
    <numFmt numFmtId="167" formatCode="#,##0;\(#,##0\);\-"/>
    <numFmt numFmtId="168" formatCode="#,##0.0;\(#,##0.0\)"/>
    <numFmt numFmtId="169" formatCode="#,##0.00;\(#,##0.00\);\-"/>
    <numFmt numFmtId="170" formatCode="[$$]#,##0.00_);\([$$]#,##0.00\)"/>
    <numFmt numFmtId="171" formatCode="General\ "/>
    <numFmt numFmtId="172" formatCode="_(* #,##0.00_);_(* \(#,##0.00\);_(* \-??_);_(@_)"/>
    <numFmt numFmtId="173" formatCode="&quot; $&quot;#,##0\ ;&quot; $(&quot;#,##0\);&quot; $- &quot;;@\ "/>
    <numFmt numFmtId="174" formatCode="_-* #,##0.00_-;\-* #,##0.00_-;_-* \-??_-;_-@_-"/>
    <numFmt numFmtId="175" formatCode="#,##0.00\ ;&quot; (&quot;#,##0.00\);&quot; -&quot;#\ ;@\ "/>
    <numFmt numFmtId="176" formatCode="#,##0.0;\(#,##0.0\);\-"/>
  </numFmts>
  <fonts count="20">
    <font>
      <sz val="11"/>
      <color theme="1"/>
      <name val="Calibri"/>
      <family val="2"/>
      <scheme val="minor"/>
    </font>
    <font>
      <sz val="10"/>
      <name val="Cordia New"/>
      <family val="2"/>
    </font>
    <font>
      <sz val="10"/>
      <name val="Arial"/>
      <family val="2"/>
    </font>
    <font>
      <sz val="14"/>
      <name val="Cordia New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4"/>
      <color rgb="FF000000"/>
      <name val="Browallia New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name val="Tahoma"/>
      <family val="2"/>
    </font>
    <font>
      <sz val="11"/>
      <color rgb="FF000000"/>
      <name val="Tahoma"/>
      <family val="2"/>
    </font>
    <font>
      <u/>
      <sz val="10"/>
      <color rgb="FF0563C1"/>
      <name val="Georgia"/>
      <family val="1"/>
    </font>
    <font>
      <sz val="8"/>
      <name val="Calibri"/>
      <family val="2"/>
      <scheme val="minor"/>
    </font>
    <font>
      <sz val="9"/>
      <color rgb="FFC00000"/>
      <name val="Arial"/>
      <family val="2"/>
    </font>
    <font>
      <sz val="9"/>
      <name val="Arial"/>
      <family val="2"/>
    </font>
    <font>
      <sz val="10"/>
      <name val="Arail"/>
    </font>
  </fonts>
  <fills count="3">
    <fill>
      <patternFill patternType="none"/>
    </fill>
    <fill>
      <patternFill patternType="gray125"/>
    </fill>
    <fill>
      <patternFill patternType="solid">
        <fgColor rgb="FFFAFAFA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54">
    <xf numFmtId="0" fontId="0" fillId="0" borderId="0"/>
    <xf numFmtId="43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170" fontId="10" fillId="0" borderId="0" applyAlignment="0"/>
    <xf numFmtId="0" fontId="1" fillId="0" borderId="0"/>
    <xf numFmtId="0" fontId="2" fillId="0" borderId="0"/>
    <xf numFmtId="0" fontId="1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165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9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70" fontId="9" fillId="0" borderId="0"/>
    <xf numFmtId="0" fontId="13" fillId="0" borderId="0" applyBorder="0" applyProtection="0"/>
    <xf numFmtId="172" fontId="14" fillId="0" borderId="0" applyBorder="0" applyProtection="0"/>
    <xf numFmtId="173" fontId="2" fillId="0" borderId="0" applyFill="0" applyBorder="0" applyAlignment="0" applyProtection="0"/>
    <xf numFmtId="43" fontId="9" fillId="0" borderId="0" applyFont="0" applyFill="0" applyBorder="0" applyAlignment="0" applyProtection="0"/>
    <xf numFmtId="173" fontId="2" fillId="0" borderId="0" applyFill="0" applyBorder="0" applyAlignment="0" applyProtection="0"/>
    <xf numFmtId="171" fontId="2" fillId="0" borderId="0"/>
    <xf numFmtId="172" fontId="14" fillId="0" borderId="0" applyBorder="0" applyProtection="0"/>
    <xf numFmtId="173" fontId="2" fillId="0" borderId="0" applyBorder="0" applyProtection="0"/>
    <xf numFmtId="0" fontId="13" fillId="0" borderId="0" applyBorder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" fillId="0" borderId="0" applyFill="0" applyBorder="0" applyAlignment="0" applyProtection="0"/>
    <xf numFmtId="43" fontId="10" fillId="0" borderId="0" applyFont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43" fontId="9" fillId="0" borderId="0" applyFont="0" applyFill="0" applyBorder="0" applyAlignment="0" applyProtection="0"/>
    <xf numFmtId="175" fontId="2" fillId="0" borderId="0" applyFill="0" applyBorder="0" applyAlignment="0" applyProtection="0"/>
    <xf numFmtId="170" fontId="10" fillId="0" borderId="0" applyAlignment="0"/>
    <xf numFmtId="0" fontId="15" fillId="0" borderId="4" applyNumberFormat="0" applyFill="0" applyBorder="0" applyAlignment="0">
      <alignment wrapText="1"/>
      <protection locked="0"/>
    </xf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</cellStyleXfs>
  <cellXfs count="262">
    <xf numFmtId="0" fontId="0" fillId="0" borderId="0" xfId="0"/>
    <xf numFmtId="0" fontId="4" fillId="0" borderId="0" xfId="11" applyFont="1" applyAlignment="1">
      <alignment vertical="center"/>
    </xf>
    <xf numFmtId="166" fontId="5" fillId="0" borderId="0" xfId="6" applyNumberFormat="1" applyFont="1" applyAlignment="1">
      <alignment horizontal="left" vertical="center"/>
    </xf>
    <xf numFmtId="167" fontId="4" fillId="0" borderId="0" xfId="11" applyNumberFormat="1" applyFont="1" applyAlignment="1">
      <alignment horizontal="right" vertical="center"/>
    </xf>
    <xf numFmtId="167" fontId="4" fillId="0" borderId="0" xfId="1" applyNumberFormat="1" applyFont="1" applyFill="1" applyAlignment="1">
      <alignment horizontal="right" vertical="center"/>
    </xf>
    <xf numFmtId="166" fontId="6" fillId="0" borderId="0" xfId="4" applyNumberFormat="1" applyFont="1" applyAlignment="1">
      <alignment horizontal="right" vertical="center"/>
    </xf>
    <xf numFmtId="167" fontId="2" fillId="0" borderId="0" xfId="9" applyNumberFormat="1" applyFont="1" applyAlignment="1">
      <alignment horizontal="right" vertical="center"/>
    </xf>
    <xf numFmtId="166" fontId="2" fillId="0" borderId="0" xfId="9" applyNumberFormat="1" applyFont="1" applyAlignment="1">
      <alignment vertical="center"/>
    </xf>
    <xf numFmtId="167" fontId="2" fillId="0" borderId="1" xfId="9" applyNumberFormat="1" applyFont="1" applyBorder="1" applyAlignment="1">
      <alignment horizontal="right" vertical="center"/>
    </xf>
    <xf numFmtId="164" fontId="2" fillId="0" borderId="0" xfId="9" applyNumberFormat="1" applyFont="1" applyAlignment="1">
      <alignment horizontal="center" vertical="center"/>
    </xf>
    <xf numFmtId="164" fontId="2" fillId="0" borderId="0" xfId="9" applyNumberFormat="1" applyFont="1" applyAlignment="1">
      <alignment horizontal="left" vertical="center"/>
    </xf>
    <xf numFmtId="164" fontId="2" fillId="0" borderId="0" xfId="7" applyNumberFormat="1" applyAlignment="1">
      <alignment horizontal="center" vertical="center"/>
    </xf>
    <xf numFmtId="164" fontId="2" fillId="0" borderId="0" xfId="7" applyNumberFormat="1" applyAlignment="1">
      <alignment horizontal="left" vertical="center"/>
    </xf>
    <xf numFmtId="166" fontId="6" fillId="0" borderId="0" xfId="6" applyNumberFormat="1" applyFont="1" applyAlignment="1">
      <alignment horizontal="left" vertical="center"/>
    </xf>
    <xf numFmtId="166" fontId="2" fillId="0" borderId="0" xfId="6" applyNumberFormat="1" applyFont="1" applyAlignment="1">
      <alignment horizontal="center" vertical="center"/>
    </xf>
    <xf numFmtId="166" fontId="2" fillId="0" borderId="0" xfId="6" applyNumberFormat="1" applyFont="1" applyAlignment="1">
      <alignment horizontal="left" vertical="center"/>
    </xf>
    <xf numFmtId="166" fontId="2" fillId="0" borderId="0" xfId="6" applyNumberFormat="1" applyFont="1" applyAlignment="1">
      <alignment horizontal="right" vertical="center"/>
    </xf>
    <xf numFmtId="166" fontId="2" fillId="0" borderId="0" xfId="6" applyNumberFormat="1" applyFont="1" applyAlignment="1">
      <alignment vertical="center"/>
    </xf>
    <xf numFmtId="166" fontId="6" fillId="0" borderId="1" xfId="13" applyNumberFormat="1" applyFont="1" applyBorder="1" applyAlignment="1">
      <alignment horizontal="left" vertical="center"/>
    </xf>
    <xf numFmtId="166" fontId="6" fillId="0" borderId="1" xfId="6" applyNumberFormat="1" applyFont="1" applyBorder="1" applyAlignment="1">
      <alignment horizontal="left" vertical="center"/>
    </xf>
    <xf numFmtId="166" fontId="2" fillId="0" borderId="1" xfId="6" applyNumberFormat="1" applyFont="1" applyBorder="1" applyAlignment="1">
      <alignment horizontal="center" vertical="center"/>
    </xf>
    <xf numFmtId="166" fontId="2" fillId="0" borderId="1" xfId="6" applyNumberFormat="1" applyFont="1" applyBorder="1" applyAlignment="1">
      <alignment horizontal="left" vertical="center"/>
    </xf>
    <xf numFmtId="166" fontId="2" fillId="0" borderId="1" xfId="6" applyNumberFormat="1" applyFont="1" applyBorder="1" applyAlignment="1">
      <alignment horizontal="right" vertical="center"/>
    </xf>
    <xf numFmtId="166" fontId="2" fillId="0" borderId="0" xfId="0" applyNumberFormat="1" applyFont="1" applyAlignment="1">
      <alignment horizontal="left" vertical="center"/>
    </xf>
    <xf numFmtId="166" fontId="2" fillId="0" borderId="0" xfId="0" applyNumberFormat="1" applyFont="1" applyAlignment="1">
      <alignment vertical="center"/>
    </xf>
    <xf numFmtId="166" fontId="6" fillId="0" borderId="0" xfId="7" applyNumberFormat="1" applyFont="1" applyAlignment="1">
      <alignment horizontal="left" vertical="center"/>
    </xf>
    <xf numFmtId="166" fontId="6" fillId="0" borderId="0" xfId="9" applyNumberFormat="1" applyFont="1" applyAlignment="1">
      <alignment horizontal="left" vertical="center"/>
    </xf>
    <xf numFmtId="166" fontId="2" fillId="0" borderId="0" xfId="9" applyNumberFormat="1" applyFont="1" applyAlignment="1">
      <alignment horizontal="center" vertical="center"/>
    </xf>
    <xf numFmtId="166" fontId="2" fillId="0" borderId="0" xfId="9" applyNumberFormat="1" applyFont="1" applyAlignment="1">
      <alignment horizontal="left" vertical="center"/>
    </xf>
    <xf numFmtId="166" fontId="6" fillId="0" borderId="1" xfId="12" applyNumberFormat="1" applyFont="1" applyBorder="1" applyAlignment="1">
      <alignment horizontal="left" vertical="center"/>
    </xf>
    <xf numFmtId="166" fontId="6" fillId="0" borderId="1" xfId="9" applyNumberFormat="1" applyFont="1" applyBorder="1" applyAlignment="1">
      <alignment horizontal="left" vertical="center"/>
    </xf>
    <xf numFmtId="166" fontId="2" fillId="0" borderId="1" xfId="9" applyNumberFormat="1" applyFont="1" applyBorder="1" applyAlignment="1">
      <alignment horizontal="center" vertical="center"/>
    </xf>
    <xf numFmtId="166" fontId="2" fillId="0" borderId="1" xfId="9" applyNumberFormat="1" applyFont="1" applyBorder="1" applyAlignment="1">
      <alignment horizontal="left" vertical="center"/>
    </xf>
    <xf numFmtId="164" fontId="2" fillId="0" borderId="1" xfId="9" applyNumberFormat="1" applyFont="1" applyBorder="1" applyAlignment="1">
      <alignment horizontal="left" vertical="center"/>
    </xf>
    <xf numFmtId="164" fontId="2" fillId="0" borderId="1" xfId="9" applyNumberFormat="1" applyFont="1" applyBorder="1" applyAlignment="1">
      <alignment horizontal="center" vertical="center"/>
    </xf>
    <xf numFmtId="166" fontId="2" fillId="0" borderId="0" xfId="7" applyNumberFormat="1" applyAlignment="1">
      <alignment horizontal="left" vertical="center"/>
    </xf>
    <xf numFmtId="166" fontId="2" fillId="0" borderId="0" xfId="7" applyNumberFormat="1" applyAlignment="1">
      <alignment horizontal="center" vertical="center"/>
    </xf>
    <xf numFmtId="169" fontId="2" fillId="0" borderId="0" xfId="7" applyNumberFormat="1" applyAlignment="1">
      <alignment horizontal="right" vertical="center"/>
    </xf>
    <xf numFmtId="167" fontId="8" fillId="0" borderId="1" xfId="8" applyNumberFormat="1" applyFont="1" applyBorder="1" applyAlignment="1">
      <alignment horizontal="right" vertical="center"/>
    </xf>
    <xf numFmtId="167" fontId="8" fillId="0" borderId="0" xfId="8" applyNumberFormat="1" applyFont="1" applyAlignment="1">
      <alignment horizontal="right" vertical="center"/>
    </xf>
    <xf numFmtId="0" fontId="4" fillId="0" borderId="0" xfId="11" applyFont="1" applyAlignment="1">
      <alignment horizontal="center" vertical="center"/>
    </xf>
    <xf numFmtId="0" fontId="4" fillId="0" borderId="0" xfId="11" applyFont="1"/>
    <xf numFmtId="167" fontId="7" fillId="2" borderId="1" xfId="6" applyNumberFormat="1" applyFont="1" applyFill="1" applyBorder="1" applyAlignment="1">
      <alignment horizontal="right" vertical="center"/>
    </xf>
    <xf numFmtId="167" fontId="7" fillId="0" borderId="1" xfId="6" applyNumberFormat="1" applyFont="1" applyBorder="1" applyAlignment="1">
      <alignment horizontal="right" vertical="center"/>
    </xf>
    <xf numFmtId="167" fontId="7" fillId="0" borderId="0" xfId="6" applyNumberFormat="1" applyFont="1" applyAlignment="1">
      <alignment horizontal="right" vertical="center"/>
    </xf>
    <xf numFmtId="166" fontId="8" fillId="0" borderId="0" xfId="6" applyNumberFormat="1" applyFont="1" applyAlignment="1">
      <alignment horizontal="left" vertical="center"/>
    </xf>
    <xf numFmtId="166" fontId="7" fillId="0" borderId="0" xfId="6" applyNumberFormat="1" applyFont="1" applyAlignment="1">
      <alignment horizontal="left" vertical="center"/>
    </xf>
    <xf numFmtId="166" fontId="7" fillId="0" borderId="0" xfId="6" applyNumberFormat="1" applyFont="1" applyAlignment="1">
      <alignment horizontal="right" vertical="center"/>
    </xf>
    <xf numFmtId="166" fontId="7" fillId="0" borderId="0" xfId="6" applyNumberFormat="1" applyFont="1" applyAlignment="1">
      <alignment vertical="center"/>
    </xf>
    <xf numFmtId="166" fontId="7" fillId="0" borderId="0" xfId="6" applyNumberFormat="1" applyFont="1" applyAlignment="1">
      <alignment horizontal="center" vertical="center"/>
    </xf>
    <xf numFmtId="166" fontId="7" fillId="0" borderId="1" xfId="6" applyNumberFormat="1" applyFont="1" applyBorder="1" applyAlignment="1">
      <alignment horizontal="center" vertical="center"/>
    </xf>
    <xf numFmtId="166" fontId="7" fillId="0" borderId="1" xfId="6" applyNumberFormat="1" applyFont="1" applyBorder="1" applyAlignment="1">
      <alignment horizontal="right" vertical="center"/>
    </xf>
    <xf numFmtId="166" fontId="7" fillId="0" borderId="1" xfId="6" applyNumberFormat="1" applyFont="1" applyBorder="1" applyAlignment="1">
      <alignment horizontal="left" vertical="center"/>
    </xf>
    <xf numFmtId="166" fontId="8" fillId="0" borderId="0" xfId="6" applyNumberFormat="1" applyFont="1" applyAlignment="1">
      <alignment horizontal="right" vertical="center"/>
    </xf>
    <xf numFmtId="166" fontId="8" fillId="0" borderId="0" xfId="6" applyNumberFormat="1" applyFont="1" applyAlignment="1">
      <alignment horizontal="center" vertical="center"/>
    </xf>
    <xf numFmtId="167" fontId="8" fillId="0" borderId="0" xfId="6" applyNumberFormat="1" applyFont="1" applyAlignment="1">
      <alignment horizontal="right" vertical="center"/>
    </xf>
    <xf numFmtId="165" fontId="8" fillId="0" borderId="0" xfId="2" applyFont="1" applyFill="1" applyAlignment="1">
      <alignment horizontal="right" vertical="center"/>
    </xf>
    <xf numFmtId="167" fontId="8" fillId="0" borderId="0" xfId="11" applyNumberFormat="1" applyFont="1" applyAlignment="1">
      <alignment horizontal="right" vertical="center"/>
    </xf>
    <xf numFmtId="167" fontId="8" fillId="0" borderId="0" xfId="2" applyNumberFormat="1" applyFont="1" applyFill="1" applyAlignment="1">
      <alignment horizontal="right" vertical="center"/>
    </xf>
    <xf numFmtId="166" fontId="8" fillId="0" borderId="0" xfId="6" quotePrefix="1" applyNumberFormat="1" applyFont="1" applyAlignment="1">
      <alignment horizontal="right" vertical="center"/>
    </xf>
    <xf numFmtId="165" fontId="8" fillId="0" borderId="0" xfId="2" applyFont="1" applyFill="1" applyBorder="1" applyAlignment="1">
      <alignment horizontal="right" vertical="center" wrapText="1"/>
    </xf>
    <xf numFmtId="0" fontId="7" fillId="0" borderId="0" xfId="11" quotePrefix="1" applyFont="1" applyAlignment="1">
      <alignment vertical="center"/>
    </xf>
    <xf numFmtId="167" fontId="7" fillId="0" borderId="0" xfId="6" applyNumberFormat="1" applyFont="1" applyAlignment="1">
      <alignment vertical="center"/>
    </xf>
    <xf numFmtId="167" fontId="7" fillId="0" borderId="1" xfId="6" applyNumberFormat="1" applyFont="1" applyBorder="1" applyAlignment="1">
      <alignment vertical="center"/>
    </xf>
    <xf numFmtId="167" fontId="7" fillId="0" borderId="2" xfId="6" applyNumberFormat="1" applyFont="1" applyBorder="1" applyAlignment="1">
      <alignment horizontal="right" vertical="center"/>
    </xf>
    <xf numFmtId="167" fontId="7" fillId="2" borderId="0" xfId="6" applyNumberFormat="1" applyFont="1" applyFill="1" applyAlignment="1">
      <alignment vertical="center"/>
    </xf>
    <xf numFmtId="167" fontId="7" fillId="2" borderId="1" xfId="6" applyNumberFormat="1" applyFont="1" applyFill="1" applyBorder="1" applyAlignment="1">
      <alignment vertical="center"/>
    </xf>
    <xf numFmtId="167" fontId="7" fillId="2" borderId="0" xfId="6" applyNumberFormat="1" applyFont="1" applyFill="1" applyAlignment="1">
      <alignment horizontal="right" vertical="center"/>
    </xf>
    <xf numFmtId="167" fontId="7" fillId="2" borderId="2" xfId="6" applyNumberFormat="1" applyFont="1" applyFill="1" applyBorder="1" applyAlignment="1">
      <alignment horizontal="right" vertical="center"/>
    </xf>
    <xf numFmtId="0" fontId="6" fillId="0" borderId="0" xfId="11" applyFont="1" applyAlignment="1">
      <alignment vertical="center"/>
    </xf>
    <xf numFmtId="0" fontId="2" fillId="0" borderId="0" xfId="11" applyFont="1" applyAlignment="1">
      <alignment horizontal="center" vertical="center"/>
    </xf>
    <xf numFmtId="0" fontId="2" fillId="0" borderId="0" xfId="11" applyFont="1" applyAlignment="1">
      <alignment horizontal="right" vertical="center"/>
    </xf>
    <xf numFmtId="167" fontId="2" fillId="0" borderId="0" xfId="11" applyNumberFormat="1" applyFont="1" applyAlignment="1">
      <alignment horizontal="right" vertical="center"/>
    </xf>
    <xf numFmtId="0" fontId="2" fillId="0" borderId="0" xfId="11" applyFont="1" applyAlignment="1">
      <alignment vertical="center"/>
    </xf>
    <xf numFmtId="0" fontId="6" fillId="0" borderId="1" xfId="11" applyFont="1" applyBorder="1" applyAlignment="1">
      <alignment vertical="center"/>
    </xf>
    <xf numFmtId="0" fontId="2" fillId="0" borderId="1" xfId="11" applyFont="1" applyBorder="1" applyAlignment="1">
      <alignment horizontal="center" vertical="center"/>
    </xf>
    <xf numFmtId="0" fontId="2" fillId="0" borderId="1" xfId="11" applyFont="1" applyBorder="1" applyAlignment="1">
      <alignment horizontal="right" vertical="center"/>
    </xf>
    <xf numFmtId="167" fontId="2" fillId="0" borderId="1" xfId="11" applyNumberFormat="1" applyFont="1" applyBorder="1" applyAlignment="1">
      <alignment horizontal="right" vertical="center"/>
    </xf>
    <xf numFmtId="166" fontId="6" fillId="0" borderId="0" xfId="0" applyNumberFormat="1" applyFont="1" applyAlignment="1">
      <alignment horizontal="left" vertical="center"/>
    </xf>
    <xf numFmtId="166" fontId="6" fillId="0" borderId="0" xfId="0" applyNumberFormat="1" applyFont="1" applyAlignment="1">
      <alignment horizontal="center" vertical="center"/>
    </xf>
    <xf numFmtId="166" fontId="6" fillId="0" borderId="1" xfId="0" applyNumberFormat="1" applyFont="1" applyBorder="1" applyAlignment="1">
      <alignment horizontal="left" vertical="center"/>
    </xf>
    <xf numFmtId="166" fontId="6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left" vertical="center"/>
    </xf>
    <xf numFmtId="166" fontId="2" fillId="0" borderId="0" xfId="0" applyNumberFormat="1" applyFont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7" fontId="2" fillId="0" borderId="0" xfId="0" applyNumberFormat="1" applyFont="1" applyAlignment="1">
      <alignment horizontal="right" vertical="center"/>
    </xf>
    <xf numFmtId="167" fontId="2" fillId="0" borderId="1" xfId="0" applyNumberFormat="1" applyFont="1" applyBorder="1" applyAlignment="1">
      <alignment horizontal="right" vertical="center"/>
    </xf>
    <xf numFmtId="166" fontId="2" fillId="0" borderId="0" xfId="0" applyNumberFormat="1" applyFont="1" applyAlignment="1">
      <alignment horizontal="right" vertical="center"/>
    </xf>
    <xf numFmtId="166" fontId="6" fillId="0" borderId="0" xfId="0" applyNumberFormat="1" applyFont="1" applyAlignment="1">
      <alignment vertical="center"/>
    </xf>
    <xf numFmtId="166" fontId="6" fillId="0" borderId="0" xfId="0" applyNumberFormat="1" applyFont="1" applyAlignment="1">
      <alignment horizontal="right" vertical="center"/>
    </xf>
    <xf numFmtId="167" fontId="6" fillId="2" borderId="0" xfId="8" applyNumberFormat="1" applyFont="1" applyFill="1" applyAlignment="1">
      <alignment horizontal="right" vertical="center"/>
    </xf>
    <xf numFmtId="167" fontId="2" fillId="2" borderId="0" xfId="0" applyNumberFormat="1" applyFont="1" applyFill="1" applyAlignment="1">
      <alignment horizontal="right" vertical="center"/>
    </xf>
    <xf numFmtId="166" fontId="2" fillId="2" borderId="0" xfId="0" applyNumberFormat="1" applyFont="1" applyFill="1" applyAlignment="1">
      <alignment vertical="center"/>
    </xf>
    <xf numFmtId="167" fontId="2" fillId="2" borderId="1" xfId="0" applyNumberFormat="1" applyFont="1" applyFill="1" applyBorder="1" applyAlignment="1">
      <alignment horizontal="right" vertical="center"/>
    </xf>
    <xf numFmtId="168" fontId="2" fillId="0" borderId="0" xfId="0" applyNumberFormat="1" applyFont="1" applyAlignment="1">
      <alignment horizontal="center" vertical="center"/>
    </xf>
    <xf numFmtId="167" fontId="6" fillId="2" borderId="0" xfId="0" applyNumberFormat="1" applyFont="1" applyFill="1" applyAlignment="1">
      <alignment horizontal="right" vertical="center"/>
    </xf>
    <xf numFmtId="167" fontId="6" fillId="0" borderId="1" xfId="8" applyNumberFormat="1" applyFont="1" applyBorder="1" applyAlignment="1">
      <alignment horizontal="right" vertical="center"/>
    </xf>
    <xf numFmtId="167" fontId="6" fillId="2" borderId="0" xfId="7" applyNumberFormat="1" applyFont="1" applyFill="1" applyAlignment="1">
      <alignment horizontal="right" vertical="center"/>
    </xf>
    <xf numFmtId="167" fontId="6" fillId="0" borderId="0" xfId="7" applyNumberFormat="1" applyFont="1" applyAlignment="1">
      <alignment horizontal="right" vertical="center"/>
    </xf>
    <xf numFmtId="167" fontId="2" fillId="2" borderId="0" xfId="7" applyNumberFormat="1" applyFill="1" applyAlignment="1">
      <alignment horizontal="right" vertical="center"/>
    </xf>
    <xf numFmtId="167" fontId="2" fillId="0" borderId="0" xfId="7" applyNumberFormat="1" applyAlignment="1">
      <alignment horizontal="right" vertical="center"/>
    </xf>
    <xf numFmtId="167" fontId="2" fillId="2" borderId="1" xfId="7" applyNumberFormat="1" applyFill="1" applyBorder="1" applyAlignment="1">
      <alignment horizontal="right" vertical="center"/>
    </xf>
    <xf numFmtId="167" fontId="2" fillId="0" borderId="1" xfId="7" applyNumberFormat="1" applyBorder="1" applyAlignment="1">
      <alignment horizontal="right" vertical="center"/>
    </xf>
    <xf numFmtId="0" fontId="2" fillId="0" borderId="1" xfId="11" applyFont="1" applyBorder="1" applyAlignment="1">
      <alignment vertical="center"/>
    </xf>
    <xf numFmtId="167" fontId="2" fillId="2" borderId="0" xfId="7" applyNumberFormat="1" applyFill="1" applyAlignment="1">
      <alignment horizontal="right" vertical="center" wrapText="1"/>
    </xf>
    <xf numFmtId="167" fontId="2" fillId="0" borderId="0" xfId="7" applyNumberFormat="1" applyAlignment="1">
      <alignment horizontal="right" vertical="center" wrapText="1"/>
    </xf>
    <xf numFmtId="167" fontId="2" fillId="2" borderId="2" xfId="7" applyNumberFormat="1" applyFill="1" applyBorder="1" applyAlignment="1">
      <alignment horizontal="right" vertical="center"/>
    </xf>
    <xf numFmtId="167" fontId="2" fillId="0" borderId="2" xfId="7" applyNumberFormat="1" applyBorder="1" applyAlignment="1">
      <alignment horizontal="right" vertical="center"/>
    </xf>
    <xf numFmtId="167" fontId="2" fillId="0" borderId="0" xfId="6" applyNumberFormat="1" applyFont="1" applyAlignment="1">
      <alignment horizontal="center" vertical="center"/>
    </xf>
    <xf numFmtId="167" fontId="2" fillId="0" borderId="0" xfId="6" applyNumberFormat="1" applyFont="1" applyAlignment="1">
      <alignment horizontal="right" vertical="center"/>
    </xf>
    <xf numFmtId="166" fontId="6" fillId="0" borderId="0" xfId="6" applyNumberFormat="1" applyFont="1" applyAlignment="1">
      <alignment horizontal="right" vertical="center"/>
    </xf>
    <xf numFmtId="167" fontId="6" fillId="0" borderId="0" xfId="8" applyNumberFormat="1" applyFont="1" applyAlignment="1">
      <alignment horizontal="right" vertical="center"/>
    </xf>
    <xf numFmtId="166" fontId="2" fillId="0" borderId="1" xfId="6" applyNumberFormat="1" applyFont="1" applyBorder="1" applyAlignment="1">
      <alignment vertical="center"/>
    </xf>
    <xf numFmtId="167" fontId="8" fillId="0" borderId="1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center" vertical="center"/>
    </xf>
    <xf numFmtId="164" fontId="2" fillId="0" borderId="1" xfId="0" applyNumberFormat="1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166" fontId="6" fillId="0" borderId="0" xfId="7" applyNumberFormat="1" applyFont="1" applyAlignment="1">
      <alignment horizontal="center" vertical="center"/>
    </xf>
    <xf numFmtId="0" fontId="2" fillId="0" borderId="0" xfId="0" applyFont="1"/>
    <xf numFmtId="166" fontId="2" fillId="0" borderId="0" xfId="0" quotePrefix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6" fontId="6" fillId="0" borderId="0" xfId="9" applyNumberFormat="1" applyFont="1" applyAlignment="1">
      <alignment vertical="center"/>
    </xf>
    <xf numFmtId="166" fontId="6" fillId="0" borderId="0" xfId="12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67" fontId="2" fillId="2" borderId="0" xfId="9" applyNumberFormat="1" applyFont="1" applyFill="1" applyAlignment="1">
      <alignment horizontal="right" vertical="center"/>
    </xf>
    <xf numFmtId="164" fontId="2" fillId="0" borderId="0" xfId="9" applyNumberFormat="1" applyFont="1" applyAlignment="1">
      <alignment horizontal="right" vertical="center"/>
    </xf>
    <xf numFmtId="168" fontId="2" fillId="0" borderId="0" xfId="9" applyNumberFormat="1" applyFont="1" applyAlignment="1">
      <alignment horizontal="center" vertical="center"/>
    </xf>
    <xf numFmtId="167" fontId="2" fillId="2" borderId="1" xfId="9" applyNumberFormat="1" applyFont="1" applyFill="1" applyBorder="1" applyAlignment="1">
      <alignment horizontal="right" vertical="center"/>
    </xf>
    <xf numFmtId="166" fontId="2" fillId="0" borderId="0" xfId="9" quotePrefix="1" applyNumberFormat="1" applyFont="1" applyAlignment="1">
      <alignment horizontal="left" vertical="center"/>
    </xf>
    <xf numFmtId="167" fontId="2" fillId="2" borderId="2" xfId="11" applyNumberFormat="1" applyFont="1" applyFill="1" applyBorder="1" applyAlignment="1">
      <alignment vertical="center"/>
    </xf>
    <xf numFmtId="167" fontId="2" fillId="0" borderId="2" xfId="11" applyNumberFormat="1" applyFont="1" applyBorder="1" applyAlignment="1">
      <alignment vertical="center"/>
    </xf>
    <xf numFmtId="169" fontId="2" fillId="0" borderId="0" xfId="9" applyNumberFormat="1" applyFont="1" applyAlignment="1">
      <alignment horizontal="right" vertical="center"/>
    </xf>
    <xf numFmtId="166" fontId="2" fillId="0" borderId="0" xfId="7" quotePrefix="1" applyNumberFormat="1" applyAlignment="1">
      <alignment horizontal="left" vertical="center"/>
    </xf>
    <xf numFmtId="169" fontId="2" fillId="2" borderId="0" xfId="9" applyNumberFormat="1" applyFont="1" applyFill="1" applyAlignment="1">
      <alignment horizontal="right" vertical="center"/>
    </xf>
    <xf numFmtId="0" fontId="2" fillId="2" borderId="0" xfId="11" applyFont="1" applyFill="1" applyAlignment="1">
      <alignment vertical="center"/>
    </xf>
    <xf numFmtId="167" fontId="2" fillId="2" borderId="2" xfId="9" applyNumberFormat="1" applyFont="1" applyFill="1" applyBorder="1" applyAlignment="1">
      <alignment horizontal="right" vertical="center"/>
    </xf>
    <xf numFmtId="167" fontId="2" fillId="0" borderId="2" xfId="9" applyNumberFormat="1" applyFont="1" applyBorder="1" applyAlignment="1">
      <alignment horizontal="right" vertical="center"/>
    </xf>
    <xf numFmtId="169" fontId="2" fillId="2" borderId="0" xfId="7" applyNumberFormat="1" applyFill="1" applyAlignment="1">
      <alignment horizontal="right" vertical="center"/>
    </xf>
    <xf numFmtId="167" fontId="2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horizontal="left" vertical="center"/>
    </xf>
    <xf numFmtId="49" fontId="6" fillId="0" borderId="0" xfId="0" quotePrefix="1" applyNumberFormat="1" applyFont="1" applyAlignment="1">
      <alignment horizontal="right" vertical="center"/>
    </xf>
    <xf numFmtId="167" fontId="6" fillId="0" borderId="0" xfId="0" quotePrefix="1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10" applyFont="1" applyAlignment="1">
      <alignment vertical="center"/>
    </xf>
    <xf numFmtId="167" fontId="2" fillId="2" borderId="2" xfId="0" applyNumberFormat="1" applyFont="1" applyFill="1" applyBorder="1" applyAlignment="1">
      <alignment horizontal="right" vertical="center"/>
    </xf>
    <xf numFmtId="168" fontId="2" fillId="0" borderId="0" xfId="0" quotePrefix="1" applyNumberFormat="1" applyFont="1" applyAlignment="1">
      <alignment horizontal="center" vertical="center"/>
    </xf>
    <xf numFmtId="167" fontId="2" fillId="2" borderId="0" xfId="0" applyNumberFormat="1" applyFont="1" applyFill="1" applyAlignment="1">
      <alignment vertical="center"/>
    </xf>
    <xf numFmtId="167" fontId="2" fillId="2" borderId="0" xfId="6" applyNumberFormat="1" applyFont="1" applyFill="1" applyAlignment="1">
      <alignment horizontal="right" vertical="center"/>
    </xf>
    <xf numFmtId="167" fontId="2" fillId="0" borderId="0" xfId="9" applyNumberFormat="1" applyFont="1" applyAlignment="1">
      <alignment vertical="center"/>
    </xf>
    <xf numFmtId="167" fontId="6" fillId="0" borderId="0" xfId="4" applyNumberFormat="1" applyFont="1" applyAlignment="1">
      <alignment horizontal="right" vertical="center"/>
    </xf>
    <xf numFmtId="0" fontId="7" fillId="0" borderId="0" xfId="11" applyFont="1" applyAlignment="1">
      <alignment vertical="center"/>
    </xf>
    <xf numFmtId="0" fontId="8" fillId="0" borderId="0" xfId="11" applyFont="1" applyAlignment="1">
      <alignment horizontal="right" vertical="center"/>
    </xf>
    <xf numFmtId="0" fontId="8" fillId="0" borderId="0" xfId="11" applyFont="1" applyAlignment="1">
      <alignment horizontal="center" vertical="center"/>
    </xf>
    <xf numFmtId="167" fontId="8" fillId="0" borderId="1" xfId="11" applyNumberFormat="1" applyFont="1" applyBorder="1" applyAlignment="1">
      <alignment horizontal="right" vertical="center"/>
    </xf>
    <xf numFmtId="0" fontId="8" fillId="0" borderId="1" xfId="11" applyFont="1" applyBorder="1" applyAlignment="1">
      <alignment horizontal="right" vertical="center"/>
    </xf>
    <xf numFmtId="167" fontId="8" fillId="0" borderId="0" xfId="11" applyNumberFormat="1" applyFont="1" applyAlignment="1">
      <alignment vertical="center"/>
    </xf>
    <xf numFmtId="167" fontId="8" fillId="0" borderId="0" xfId="11" applyNumberFormat="1" applyFont="1" applyAlignment="1">
      <alignment horizontal="center" vertical="center"/>
    </xf>
    <xf numFmtId="167" fontId="7" fillId="0" borderId="0" xfId="11" applyNumberFormat="1" applyFont="1" applyAlignment="1">
      <alignment horizontal="right" vertical="center"/>
    </xf>
    <xf numFmtId="0" fontId="7" fillId="0" borderId="0" xfId="11" applyFont="1" applyAlignment="1">
      <alignment horizontal="right" vertical="center"/>
    </xf>
    <xf numFmtId="0" fontId="8" fillId="0" borderId="0" xfId="11" applyFont="1" applyAlignment="1">
      <alignment vertical="center"/>
    </xf>
    <xf numFmtId="0" fontId="7" fillId="0" borderId="0" xfId="11" applyFont="1"/>
    <xf numFmtId="0" fontId="8" fillId="0" borderId="0" xfId="11" applyFont="1" applyAlignment="1">
      <alignment horizontal="center"/>
    </xf>
    <xf numFmtId="0" fontId="8" fillId="0" borderId="0" xfId="2" applyNumberFormat="1" applyFont="1" applyFill="1" applyAlignment="1">
      <alignment horizontal="right"/>
    </xf>
    <xf numFmtId="0" fontId="8" fillId="0" borderId="0" xfId="6" applyFont="1" applyAlignment="1">
      <alignment horizontal="right"/>
    </xf>
    <xf numFmtId="0" fontId="8" fillId="0" borderId="0" xfId="2" applyNumberFormat="1" applyFont="1" applyFill="1" applyAlignment="1">
      <alignment horizontal="right" vertical="center"/>
    </xf>
    <xf numFmtId="0" fontId="8" fillId="0" borderId="0" xfId="6" applyFont="1" applyAlignment="1">
      <alignment horizontal="right" vertical="center"/>
    </xf>
    <xf numFmtId="0" fontId="8" fillId="0" borderId="1" xfId="8" applyFont="1" applyBorder="1" applyAlignment="1">
      <alignment horizontal="right" vertical="center"/>
    </xf>
    <xf numFmtId="0" fontId="8" fillId="0" borderId="0" xfId="2" applyNumberFormat="1" applyFont="1" applyFill="1" applyBorder="1" applyAlignment="1">
      <alignment horizontal="right" vertical="center"/>
    </xf>
    <xf numFmtId="0" fontId="7" fillId="0" borderId="0" xfId="11" applyFont="1" applyAlignment="1">
      <alignment horizontal="center" vertical="center"/>
    </xf>
    <xf numFmtId="167" fontId="7" fillId="0" borderId="0" xfId="1" applyNumberFormat="1" applyFont="1" applyFill="1" applyAlignment="1">
      <alignment vertical="center"/>
    </xf>
    <xf numFmtId="167" fontId="7" fillId="0" borderId="0" xfId="11" applyNumberFormat="1" applyFont="1" applyAlignment="1">
      <alignment vertical="center"/>
    </xf>
    <xf numFmtId="167" fontId="7" fillId="0" borderId="5" xfId="11" applyNumberFormat="1" applyFont="1" applyBorder="1" applyAlignment="1">
      <alignment horizontal="right" vertical="center"/>
    </xf>
    <xf numFmtId="167" fontId="7" fillId="0" borderId="2" xfId="11" applyNumberFormat="1" applyFont="1" applyBorder="1" applyAlignment="1">
      <alignment horizontal="right" vertical="center"/>
    </xf>
    <xf numFmtId="167" fontId="7" fillId="2" borderId="0" xfId="1" applyNumberFormat="1" applyFont="1" applyFill="1" applyAlignment="1">
      <alignment vertical="center"/>
    </xf>
    <xf numFmtId="167" fontId="7" fillId="2" borderId="0" xfId="11" applyNumberFormat="1" applyFont="1" applyFill="1" applyAlignment="1">
      <alignment vertical="center"/>
    </xf>
    <xf numFmtId="167" fontId="7" fillId="2" borderId="5" xfId="11" applyNumberFormat="1" applyFont="1" applyFill="1" applyBorder="1" applyAlignment="1">
      <alignment horizontal="right" vertical="center"/>
    </xf>
    <xf numFmtId="167" fontId="7" fillId="2" borderId="2" xfId="11" applyNumberFormat="1" applyFont="1" applyFill="1" applyBorder="1" applyAlignment="1">
      <alignment horizontal="right" vertical="center"/>
    </xf>
    <xf numFmtId="166" fontId="2" fillId="0" borderId="0" xfId="0" quotePrefix="1" applyNumberFormat="1" applyFont="1" applyAlignment="1">
      <alignment horizontal="left" vertical="center"/>
    </xf>
    <xf numFmtId="167" fontId="6" fillId="0" borderId="0" xfId="0" applyNumberFormat="1" applyFont="1" applyAlignment="1">
      <alignment horizontal="right" vertical="center"/>
    </xf>
    <xf numFmtId="167" fontId="2" fillId="2" borderId="1" xfId="6" applyNumberFormat="1" applyFont="1" applyFill="1" applyBorder="1" applyAlignment="1">
      <alignment horizontal="right" vertical="center"/>
    </xf>
    <xf numFmtId="167" fontId="2" fillId="2" borderId="2" xfId="0" applyNumberFormat="1" applyFont="1" applyFill="1" applyBorder="1" applyAlignment="1">
      <alignment vertical="center"/>
    </xf>
    <xf numFmtId="167" fontId="2" fillId="2" borderId="1" xfId="0" applyNumberFormat="1" applyFont="1" applyFill="1" applyBorder="1" applyAlignment="1">
      <alignment vertical="center"/>
    </xf>
    <xf numFmtId="167" fontId="17" fillId="2" borderId="0" xfId="0" applyNumberFormat="1" applyFont="1" applyFill="1" applyAlignment="1">
      <alignment horizontal="right" vertical="center"/>
    </xf>
    <xf numFmtId="167" fontId="17" fillId="2" borderId="0" xfId="6" applyNumberFormat="1" applyFont="1" applyFill="1" applyAlignment="1">
      <alignment horizontal="right" vertical="center"/>
    </xf>
    <xf numFmtId="167" fontId="17" fillId="2" borderId="0" xfId="0" applyNumberFormat="1" applyFont="1" applyFill="1" applyAlignment="1">
      <alignment vertical="center"/>
    </xf>
    <xf numFmtId="167" fontId="6" fillId="0" borderId="0" xfId="0" applyNumberFormat="1" applyFont="1" applyBorder="1" applyAlignment="1">
      <alignment horizontal="right" vertical="center"/>
    </xf>
    <xf numFmtId="0" fontId="8" fillId="0" borderId="0" xfId="11" quotePrefix="1" applyFont="1" applyAlignment="1">
      <alignment vertical="center"/>
    </xf>
    <xf numFmtId="0" fontId="6" fillId="0" borderId="0" xfId="0" applyNumberFormat="1" applyFont="1" applyAlignment="1">
      <alignment horizontal="right" vertical="center"/>
    </xf>
    <xf numFmtId="0" fontId="6" fillId="0" borderId="0" xfId="0" quotePrefix="1" applyNumberFormat="1" applyFont="1" applyAlignment="1">
      <alignment horizontal="right" vertical="center"/>
    </xf>
    <xf numFmtId="0" fontId="6" fillId="0" borderId="1" xfId="8" applyNumberFormat="1" applyFont="1" applyBorder="1" applyAlignment="1">
      <alignment horizontal="right" vertical="center"/>
    </xf>
    <xf numFmtId="167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67" fontId="2" fillId="0" borderId="0" xfId="0" applyNumberFormat="1" applyFont="1" applyFill="1" applyAlignment="1">
      <alignment horizontal="right" vertical="center"/>
    </xf>
    <xf numFmtId="0" fontId="8" fillId="0" borderId="0" xfId="8" applyFont="1" applyBorder="1" applyAlignment="1">
      <alignment horizontal="right" vertical="center"/>
    </xf>
    <xf numFmtId="167" fontId="7" fillId="0" borderId="0" xfId="11" applyNumberFormat="1" applyFont="1" applyBorder="1" applyAlignment="1">
      <alignment horizontal="right" vertical="center"/>
    </xf>
    <xf numFmtId="167" fontId="7" fillId="2" borderId="0" xfId="11" applyNumberFormat="1" applyFont="1" applyFill="1" applyBorder="1" applyAlignment="1">
      <alignment horizontal="right" vertical="center"/>
    </xf>
    <xf numFmtId="167" fontId="8" fillId="0" borderId="0" xfId="8" applyNumberFormat="1" applyFont="1" applyBorder="1" applyAlignment="1">
      <alignment horizontal="right" vertical="center"/>
    </xf>
    <xf numFmtId="167" fontId="7" fillId="0" borderId="0" xfId="6" applyNumberFormat="1" applyFont="1" applyBorder="1" applyAlignment="1">
      <alignment vertical="center"/>
    </xf>
    <xf numFmtId="167" fontId="7" fillId="0" borderId="0" xfId="6" applyNumberFormat="1" applyFont="1" applyBorder="1" applyAlignment="1">
      <alignment horizontal="right" vertical="center"/>
    </xf>
    <xf numFmtId="167" fontId="2" fillId="0" borderId="1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Alignment="1">
      <alignment horizontal="right" vertical="center"/>
    </xf>
    <xf numFmtId="0" fontId="6" fillId="0" borderId="0" xfId="0" quotePrefix="1" applyNumberFormat="1" applyFont="1" applyFill="1" applyAlignment="1">
      <alignment horizontal="right" vertical="center"/>
    </xf>
    <xf numFmtId="0" fontId="6" fillId="0" borderId="1" xfId="8" applyNumberFormat="1" applyFont="1" applyFill="1" applyBorder="1" applyAlignment="1">
      <alignment horizontal="right" vertical="center"/>
    </xf>
    <xf numFmtId="167" fontId="6" fillId="0" borderId="0" xfId="8" applyNumberFormat="1" applyFont="1" applyFill="1" applyAlignment="1">
      <alignment horizontal="right" vertical="center"/>
    </xf>
    <xf numFmtId="167" fontId="2" fillId="0" borderId="0" xfId="0" applyNumberFormat="1" applyFont="1" applyFill="1" applyAlignment="1">
      <alignment vertical="center"/>
    </xf>
    <xf numFmtId="167" fontId="2" fillId="0" borderId="1" xfId="0" applyNumberFormat="1" applyFont="1" applyFill="1" applyBorder="1" applyAlignment="1">
      <alignment vertical="center"/>
    </xf>
    <xf numFmtId="167" fontId="2" fillId="0" borderId="2" xfId="0" applyNumberFormat="1" applyFont="1" applyFill="1" applyBorder="1" applyAlignment="1">
      <alignment horizontal="right" vertical="center"/>
    </xf>
    <xf numFmtId="167" fontId="6" fillId="0" borderId="0" xfId="0" applyNumberFormat="1" applyFont="1" applyFill="1" applyAlignment="1">
      <alignment horizontal="right" vertical="center"/>
    </xf>
    <xf numFmtId="167" fontId="6" fillId="0" borderId="0" xfId="0" quotePrefix="1" applyNumberFormat="1" applyFont="1" applyFill="1" applyAlignment="1">
      <alignment horizontal="right" vertical="center"/>
    </xf>
    <xf numFmtId="167" fontId="6" fillId="0" borderId="1" xfId="8" applyNumberFormat="1" applyFont="1" applyFill="1" applyBorder="1" applyAlignment="1">
      <alignment horizontal="right" vertical="center"/>
    </xf>
    <xf numFmtId="167" fontId="2" fillId="0" borderId="2" xfId="0" applyNumberFormat="1" applyFont="1" applyFill="1" applyBorder="1" applyAlignment="1">
      <alignment vertical="center"/>
    </xf>
    <xf numFmtId="167" fontId="17" fillId="0" borderId="0" xfId="0" applyNumberFormat="1" applyFont="1" applyFill="1" applyAlignment="1">
      <alignment horizontal="right" vertical="center"/>
    </xf>
    <xf numFmtId="166" fontId="2" fillId="0" borderId="0" xfId="0" applyNumberFormat="1" applyFont="1" applyFill="1" applyAlignment="1">
      <alignment vertical="center"/>
    </xf>
    <xf numFmtId="166" fontId="2" fillId="0" borderId="0" xfId="0" applyNumberFormat="1" applyFont="1" applyFill="1" applyAlignment="1">
      <alignment horizontal="left" vertical="center"/>
    </xf>
    <xf numFmtId="166" fontId="2" fillId="0" borderId="1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Alignment="1">
      <alignment horizontal="left" vertical="center"/>
    </xf>
    <xf numFmtId="166" fontId="6" fillId="0" borderId="0" xfId="0" applyNumberFormat="1" applyFont="1" applyFill="1" applyAlignment="1">
      <alignment horizontal="left" vertical="center"/>
    </xf>
    <xf numFmtId="164" fontId="2" fillId="0" borderId="0" xfId="0" applyNumberFormat="1" applyFont="1" applyFill="1" applyAlignment="1">
      <alignment horizontal="left" vertical="center"/>
    </xf>
    <xf numFmtId="164" fontId="2" fillId="0" borderId="0" xfId="0" applyNumberFormat="1" applyFont="1" applyFill="1" applyAlignment="1">
      <alignment horizontal="right" vertical="center"/>
    </xf>
    <xf numFmtId="166" fontId="6" fillId="0" borderId="0" xfId="0" applyNumberFormat="1" applyFont="1" applyFill="1" applyAlignment="1">
      <alignment horizontal="right" vertical="center"/>
    </xf>
    <xf numFmtId="164" fontId="6" fillId="0" borderId="0" xfId="0" applyNumberFormat="1" applyFont="1" applyFill="1" applyAlignment="1">
      <alignment horizontal="left" vertical="center"/>
    </xf>
    <xf numFmtId="167" fontId="2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right" vertical="center"/>
    </xf>
    <xf numFmtId="0" fontId="6" fillId="0" borderId="0" xfId="0" applyNumberFormat="1" applyFont="1" applyFill="1" applyAlignment="1">
      <alignment horizontal="center" vertical="center"/>
    </xf>
    <xf numFmtId="167" fontId="6" fillId="0" borderId="0" xfId="0" applyNumberFormat="1" applyFont="1" applyFill="1" applyAlignment="1">
      <alignment horizontal="center" vertical="center"/>
    </xf>
    <xf numFmtId="167" fontId="2" fillId="0" borderId="0" xfId="0" applyNumberFormat="1" applyFont="1" applyFill="1" applyAlignment="1">
      <alignment horizontal="left" vertical="center"/>
    </xf>
    <xf numFmtId="167" fontId="17" fillId="0" borderId="0" xfId="0" applyNumberFormat="1" applyFont="1" applyFill="1" applyAlignment="1">
      <alignment horizontal="left" vertical="center"/>
    </xf>
    <xf numFmtId="167" fontId="17" fillId="0" borderId="0" xfId="0" applyNumberFormat="1" applyFont="1" applyFill="1" applyAlignment="1">
      <alignment vertical="center"/>
    </xf>
    <xf numFmtId="167" fontId="2" fillId="0" borderId="1" xfId="0" applyNumberFormat="1" applyFont="1" applyFill="1" applyBorder="1" applyAlignment="1">
      <alignment horizontal="left" vertical="center"/>
    </xf>
    <xf numFmtId="167" fontId="6" fillId="0" borderId="0" xfId="0" applyNumberFormat="1" applyFont="1" applyFill="1" applyAlignment="1">
      <alignment horizontal="left" vertical="center"/>
    </xf>
    <xf numFmtId="0" fontId="8" fillId="0" borderId="1" xfId="11" applyFont="1" applyBorder="1" applyAlignment="1">
      <alignment horizontal="center" vertical="center"/>
    </xf>
    <xf numFmtId="167" fontId="18" fillId="0" borderId="0" xfId="6" applyNumberFormat="1" applyFont="1" applyAlignment="1">
      <alignment vertical="center"/>
    </xf>
    <xf numFmtId="166" fontId="18" fillId="0" borderId="0" xfId="6" applyNumberFormat="1" applyFont="1" applyAlignment="1">
      <alignment vertical="center"/>
    </xf>
    <xf numFmtId="167" fontId="18" fillId="0" borderId="0" xfId="6" applyNumberFormat="1" applyFont="1" applyAlignment="1">
      <alignment horizontal="right" vertical="center"/>
    </xf>
    <xf numFmtId="166" fontId="2" fillId="0" borderId="0" xfId="0" quotePrefix="1" applyNumberFormat="1" applyFont="1" applyAlignment="1">
      <alignment horizontal="left" vertical="center"/>
    </xf>
    <xf numFmtId="166" fontId="2" fillId="0" borderId="0" xfId="0" quotePrefix="1" applyNumberFormat="1" applyFont="1" applyAlignment="1">
      <alignment horizontal="left" vertical="center"/>
    </xf>
    <xf numFmtId="167" fontId="19" fillId="2" borderId="0" xfId="0" applyNumberFormat="1" applyFont="1" applyFill="1" applyAlignment="1">
      <alignment horizontal="right" vertical="center"/>
    </xf>
    <xf numFmtId="167" fontId="19" fillId="2" borderId="0" xfId="7" applyNumberFormat="1" applyFont="1" applyFill="1" applyAlignment="1">
      <alignment horizontal="right" vertical="center"/>
    </xf>
    <xf numFmtId="167" fontId="19" fillId="2" borderId="1" xfId="7" applyNumberFormat="1" applyFont="1" applyFill="1" applyBorder="1" applyAlignment="1">
      <alignment horizontal="right" vertical="center"/>
    </xf>
    <xf numFmtId="167" fontId="2" fillId="2" borderId="0" xfId="7" applyNumberFormat="1" applyFont="1" applyFill="1" applyAlignment="1">
      <alignment horizontal="right" vertical="center"/>
    </xf>
    <xf numFmtId="167" fontId="2" fillId="2" borderId="1" xfId="7" applyNumberFormat="1" applyFont="1" applyFill="1" applyBorder="1" applyAlignment="1">
      <alignment horizontal="right" vertical="center"/>
    </xf>
    <xf numFmtId="167" fontId="19" fillId="0" borderId="0" xfId="0" applyNumberFormat="1" applyFont="1" applyAlignment="1">
      <alignment horizontal="right" vertical="center"/>
    </xf>
    <xf numFmtId="167" fontId="19" fillId="0" borderId="1" xfId="7" applyNumberFormat="1" applyFont="1" applyBorder="1" applyAlignment="1">
      <alignment horizontal="right" vertical="center"/>
    </xf>
    <xf numFmtId="166" fontId="2" fillId="0" borderId="0" xfId="0" applyNumberFormat="1" applyFont="1" applyBorder="1" applyAlignment="1">
      <alignment vertical="center"/>
    </xf>
    <xf numFmtId="166" fontId="2" fillId="0" borderId="0" xfId="0" quotePrefix="1" applyNumberFormat="1" applyFont="1" applyAlignment="1">
      <alignment horizontal="left" vertical="center"/>
    </xf>
    <xf numFmtId="166" fontId="2" fillId="0" borderId="0" xfId="0" quotePrefix="1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167" fontId="6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6" fillId="0" borderId="1" xfId="0" applyNumberFormat="1" applyFont="1" applyBorder="1" applyAlignment="1">
      <alignment horizontal="right" vertical="center"/>
    </xf>
    <xf numFmtId="0" fontId="2" fillId="0" borderId="1" xfId="11" applyFont="1" applyBorder="1" applyAlignment="1">
      <alignment horizontal="left" vertical="center" shrinkToFit="1"/>
    </xf>
    <xf numFmtId="167" fontId="6" fillId="0" borderId="1" xfId="0" applyNumberFormat="1" applyFont="1" applyBorder="1" applyAlignment="1">
      <alignment horizontal="right" vertical="center"/>
    </xf>
    <xf numFmtId="167" fontId="8" fillId="0" borderId="3" xfId="11" applyNumberFormat="1" applyFont="1" applyBorder="1" applyAlignment="1">
      <alignment horizontal="center" vertical="center"/>
    </xf>
    <xf numFmtId="0" fontId="8" fillId="0" borderId="3" xfId="11" applyFont="1" applyBorder="1" applyAlignment="1">
      <alignment horizontal="center" vertical="center"/>
    </xf>
    <xf numFmtId="167" fontId="8" fillId="0" borderId="1" xfId="2" applyNumberFormat="1" applyFont="1" applyFill="1" applyBorder="1" applyAlignment="1">
      <alignment horizontal="center"/>
    </xf>
    <xf numFmtId="166" fontId="8" fillId="0" borderId="1" xfId="6" applyNumberFormat="1" applyFont="1" applyBorder="1" applyAlignment="1">
      <alignment horizontal="center" vertical="center"/>
    </xf>
    <xf numFmtId="165" fontId="8" fillId="0" borderId="1" xfId="2" applyFont="1" applyFill="1" applyBorder="1" applyAlignment="1">
      <alignment horizontal="center" vertical="center"/>
    </xf>
    <xf numFmtId="0" fontId="2" fillId="0" borderId="1" xfId="11" applyFont="1" applyBorder="1" applyAlignment="1">
      <alignment horizontal="left" vertical="center"/>
    </xf>
    <xf numFmtId="166" fontId="2" fillId="0" borderId="0" xfId="0" quotePrefix="1" applyNumberFormat="1" applyFont="1" applyAlignment="1">
      <alignment horizontal="left" vertical="center"/>
    </xf>
  </cellXfs>
  <cellStyles count="54">
    <cellStyle name="Comma" xfId="1" builtinId="3"/>
    <cellStyle name="Comma 10 14 3" xfId="28" xr:uid="{F8394331-510F-4BD2-BF95-E1600CFEC943}"/>
    <cellStyle name="Comma 10 14 3 2" xfId="48" xr:uid="{058379B6-C5FF-43AF-8F12-C27E6B636017}"/>
    <cellStyle name="Comma 11 2 2 4" xfId="34" xr:uid="{EF4BF93A-B09F-4119-9713-E0071DA7D33F}"/>
    <cellStyle name="Comma 11 2 2 4 2" xfId="49" xr:uid="{438052FF-FE97-4534-BD3E-0459DF510844}"/>
    <cellStyle name="Comma 12 2 2" xfId="2" xr:uid="{00000000-0005-0000-0000-000001000000}"/>
    <cellStyle name="Comma 12 2 2 2" xfId="20" xr:uid="{E232EA38-721A-4BE2-99CA-7BA714FE3517}"/>
    <cellStyle name="Comma 12 2 2 2 2" xfId="45" xr:uid="{FD04540B-B2A2-496D-9921-FE12A254229A}"/>
    <cellStyle name="Comma 12 2 2 3" xfId="16" xr:uid="{846F252B-45AC-47DC-86CE-AEF096F3487A}"/>
    <cellStyle name="Comma 13 2 3" xfId="38" xr:uid="{9BCE3934-49C9-4A48-ACD5-0906244C6547}"/>
    <cellStyle name="Comma 162" xfId="37" xr:uid="{5E076ED9-8209-44C1-BA59-85CCF07D8C32}"/>
    <cellStyle name="Comma 162 2" xfId="51" xr:uid="{6F3024C1-74C3-4821-8019-7A2FA3847F03}"/>
    <cellStyle name="Comma 175" xfId="31" xr:uid="{3A2E3DFC-72EB-42BD-8223-3DA71169E487}"/>
    <cellStyle name="Comma 176" xfId="26" xr:uid="{2CB98149-D328-48DA-99F8-135AECA5CF02}"/>
    <cellStyle name="Comma 182" xfId="36" xr:uid="{AB1BC58F-8D74-4EE6-A564-BACAE10836A3}"/>
    <cellStyle name="Comma 2" xfId="3" xr:uid="{00000000-0005-0000-0000-000002000000}"/>
    <cellStyle name="Comma 2 2" xfId="15" xr:uid="{00000000-0005-0000-0000-000003000000}"/>
    <cellStyle name="Comma 2 2 2" xfId="35" xr:uid="{9C8A7AAB-863A-4372-B7D0-69B5972568F1}"/>
    <cellStyle name="Comma 2 2 3" xfId="50" xr:uid="{000ADC2A-1189-43DE-8217-E11CCEFF6C5A}"/>
    <cellStyle name="Comma 2 3" xfId="21" xr:uid="{A2EE7C00-FE47-451E-B3F8-05A4A8B3834C}"/>
    <cellStyle name="Comma 2 3 2" xfId="46" xr:uid="{B90DC7BB-0909-4D5B-8AA0-1CBB54B584B2}"/>
    <cellStyle name="Comma 3" xfId="22" xr:uid="{D94922CF-63FC-4A9C-B19F-979A7684F177}"/>
    <cellStyle name="Comma 3 2" xfId="29" xr:uid="{F302854F-CBCB-4804-B522-342A8A118EFC}"/>
    <cellStyle name="Comma 3 2 2" xfId="41" xr:uid="{37E6B279-AE01-4B45-AB53-A7F7929D3AEC}"/>
    <cellStyle name="Comma 3 3" xfId="39" xr:uid="{739F57A1-3D5C-4EF0-B340-0178E966FF71}"/>
    <cellStyle name="Comma 3 4" xfId="47" xr:uid="{527E9580-E5FA-47D1-9BDF-F5A440FAA882}"/>
    <cellStyle name="Comma 4" xfId="19" xr:uid="{4DE8DF9D-A0C4-41A6-A374-AA93D258023B}"/>
    <cellStyle name="Comma 4 2" xfId="44" xr:uid="{1BA08233-992E-4F71-A28F-ADFA6A9B2C50}"/>
    <cellStyle name="Comma 4 2 2 2 2 2" xfId="40" xr:uid="{79582EC5-3FF2-42D1-94B7-777C9C055A3A}"/>
    <cellStyle name="Comma 4 2 2 2 2 2 2" xfId="52" xr:uid="{539FB95B-70A8-48F4-8F12-90E83A3DB721}"/>
    <cellStyle name="Comma 5" xfId="27" xr:uid="{74F5CF05-6523-4EA0-90C5-4A928224C10E}"/>
    <cellStyle name="Comma 5 34" xfId="32" xr:uid="{E017CBD7-34CA-4B42-8B78-94741746529E}"/>
    <cellStyle name="Explanatory Text 11" xfId="33" xr:uid="{3916E5FF-10F6-47E3-99DE-0C20981DCF4C}"/>
    <cellStyle name="Explanatory Text 2" xfId="30" xr:uid="{0074CB06-4042-46B1-AAFD-BF2A1C3EEBCE}"/>
    <cellStyle name="Hyperlink 2" xfId="43" xr:uid="{CB69545F-CE86-4021-BEB4-F5894116BD34}"/>
    <cellStyle name="Normal" xfId="0" builtinId="0"/>
    <cellStyle name="Normal 10 4" xfId="4" xr:uid="{00000000-0005-0000-0000-000005000000}"/>
    <cellStyle name="Normal 2" xfId="5" xr:uid="{00000000-0005-0000-0000-000006000000}"/>
    <cellStyle name="Normal 2 13" xfId="6" xr:uid="{00000000-0005-0000-0000-000007000000}"/>
    <cellStyle name="Normal 296" xfId="24" xr:uid="{D3D8A172-DF9C-4D66-8848-7F28753F191E}"/>
    <cellStyle name="Normal 3" xfId="7" xr:uid="{00000000-0005-0000-0000-000008000000}"/>
    <cellStyle name="Normal 3 2" xfId="8" xr:uid="{00000000-0005-0000-0000-000009000000}"/>
    <cellStyle name="Normal 3 2 2" xfId="17" xr:uid="{D79E29F2-2F5A-495C-8712-A3F2EF22AD60}"/>
    <cellStyle name="Normal 3 3 2 3" xfId="18" xr:uid="{A2F3D619-20C4-4749-BFE8-189EF3341646}"/>
    <cellStyle name="Normal 4" xfId="42" xr:uid="{B9E5F112-7BB4-4A9E-AF2D-2027A1072B49}"/>
    <cellStyle name="Normal 5" xfId="53" xr:uid="{B3F29F73-7C46-4B8D-8AC9-1DF9D24A06EC}"/>
    <cellStyle name="Normal_EGCO_June10 TE" xfId="9" xr:uid="{00000000-0005-0000-0000-00000A000000}"/>
    <cellStyle name="Normal_Interlink Communication_EQ2_10_Interlink Communication_EQ2_12" xfId="10" xr:uid="{00000000-0005-0000-0000-00000B000000}"/>
    <cellStyle name="Normal_KEGCO_2002" xfId="11" xr:uid="{00000000-0005-0000-0000-00000C000000}"/>
    <cellStyle name="Normal_Sheet5" xfId="12" xr:uid="{00000000-0005-0000-0000-00000D000000}"/>
    <cellStyle name="Normal_Sheet7 2" xfId="13" xr:uid="{00000000-0005-0000-0000-00000E000000}"/>
    <cellStyle name="Percent 2" xfId="23" xr:uid="{18B5BCF1-D8C3-44A4-B33A-4C8001F97FB4}"/>
    <cellStyle name="ข้อความอธิบาย 9" xfId="25" xr:uid="{C7B1FC03-AD32-4E80-94FE-4817AB565ADC}"/>
    <cellStyle name="ปกติ_USCT2" xfId="14" xr:uid="{00000000-0005-0000-0000-00000F000000}"/>
  </cellStyles>
  <dxfs count="0"/>
  <tableStyles count="0" defaultTableStyle="TableStyleMedium9" defaultPivotStyle="PivotStyleLight16"/>
  <colors>
    <mruColors>
      <color rgb="FFFAF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12A5F-92E9-4B1E-AFAC-FEEA71C33C5D}">
  <sheetPr>
    <tabColor rgb="FFCCFFCC"/>
  </sheetPr>
  <dimension ref="A1:L183"/>
  <sheetViews>
    <sheetView tabSelected="1" topLeftCell="A141" zoomScale="115" zoomScaleNormal="115" zoomScaleSheetLayoutView="160" workbookViewId="0">
      <selection activeCell="C153" sqref="C153"/>
    </sheetView>
  </sheetViews>
  <sheetFormatPr defaultColWidth="9.42578125" defaultRowHeight="16.5" customHeight="1"/>
  <cols>
    <col min="1" max="2" width="1.5703125" style="23" customWidth="1"/>
    <col min="3" max="3" width="41" style="23" customWidth="1"/>
    <col min="4" max="4" width="5.7109375" style="83" customWidth="1"/>
    <col min="5" max="5" width="0.5703125" style="23" customWidth="1"/>
    <col min="6" max="6" width="12.7109375" style="85" customWidth="1"/>
    <col min="7" max="7" width="0.5703125" style="216" customWidth="1"/>
    <col min="8" max="8" width="12.7109375" style="195" customWidth="1"/>
    <col min="9" max="9" width="0.5703125" style="193" customWidth="1"/>
    <col min="10" max="10" width="12.7109375" style="85" customWidth="1"/>
    <col min="11" max="11" width="0.5703125" style="228" customWidth="1"/>
    <col min="12" max="12" width="12.7109375" style="195" customWidth="1"/>
    <col min="13" max="16384" width="9.42578125" style="24"/>
  </cols>
  <sheetData>
    <row r="1" spans="1:12" ht="16.5" customHeight="1">
      <c r="A1" s="78" t="s">
        <v>0</v>
      </c>
      <c r="B1" s="78"/>
      <c r="C1" s="78"/>
    </row>
    <row r="2" spans="1:12" ht="16.5" customHeight="1">
      <c r="A2" s="78" t="s">
        <v>1</v>
      </c>
      <c r="B2" s="78"/>
      <c r="C2" s="78"/>
    </row>
    <row r="3" spans="1:12" ht="16.5" customHeight="1">
      <c r="A3" s="80" t="s">
        <v>2</v>
      </c>
      <c r="B3" s="80"/>
      <c r="C3" s="80"/>
      <c r="D3" s="84"/>
      <c r="E3" s="82"/>
      <c r="F3" s="86"/>
      <c r="G3" s="217"/>
      <c r="H3" s="202"/>
      <c r="I3" s="224"/>
      <c r="J3" s="86"/>
      <c r="K3" s="231"/>
      <c r="L3" s="202"/>
    </row>
    <row r="4" spans="1:12" ht="15" customHeight="1">
      <c r="A4" s="78"/>
      <c r="B4" s="78"/>
      <c r="C4" s="78"/>
    </row>
    <row r="5" spans="1:12" ht="15" customHeight="1">
      <c r="C5" s="78"/>
    </row>
    <row r="6" spans="1:12" ht="15" customHeight="1">
      <c r="C6" s="78"/>
      <c r="F6" s="251" t="s">
        <v>3</v>
      </c>
      <c r="G6" s="251"/>
      <c r="H6" s="251"/>
      <c r="I6" s="225"/>
      <c r="J6" s="251" t="s">
        <v>4</v>
      </c>
      <c r="K6" s="251"/>
      <c r="L6" s="251"/>
    </row>
    <row r="7" spans="1:12" ht="15" customHeight="1">
      <c r="A7" s="24"/>
      <c r="D7" s="88"/>
      <c r="E7" s="78"/>
      <c r="F7" s="252" t="s">
        <v>5</v>
      </c>
      <c r="G7" s="252"/>
      <c r="H7" s="252"/>
      <c r="I7" s="203"/>
      <c r="J7" s="252" t="s">
        <v>5</v>
      </c>
      <c r="K7" s="252"/>
      <c r="L7" s="252"/>
    </row>
    <row r="8" spans="1:12" ht="15" customHeight="1">
      <c r="E8" s="78"/>
      <c r="F8" s="190" t="s">
        <v>6</v>
      </c>
      <c r="G8" s="203"/>
      <c r="H8" s="203" t="s">
        <v>7</v>
      </c>
      <c r="I8" s="203"/>
      <c r="J8" s="190" t="s">
        <v>6</v>
      </c>
      <c r="K8" s="203"/>
      <c r="L8" s="203" t="s">
        <v>7</v>
      </c>
    </row>
    <row r="9" spans="1:12" ht="15" customHeight="1">
      <c r="E9" s="78"/>
      <c r="F9" s="191" t="s">
        <v>8</v>
      </c>
      <c r="G9" s="203"/>
      <c r="H9" s="204" t="s">
        <v>9</v>
      </c>
      <c r="I9" s="226"/>
      <c r="J9" s="191" t="s">
        <v>8</v>
      </c>
      <c r="K9" s="203"/>
      <c r="L9" s="204" t="s">
        <v>9</v>
      </c>
    </row>
    <row r="10" spans="1:12" ht="15" customHeight="1">
      <c r="E10" s="78"/>
      <c r="F10" s="190">
        <v>2024</v>
      </c>
      <c r="G10" s="218"/>
      <c r="H10" s="204" t="s">
        <v>10</v>
      </c>
      <c r="I10" s="226"/>
      <c r="J10" s="191">
        <v>2024</v>
      </c>
      <c r="K10" s="218"/>
      <c r="L10" s="204" t="s">
        <v>10</v>
      </c>
    </row>
    <row r="11" spans="1:12" ht="15" customHeight="1">
      <c r="D11" s="81" t="s">
        <v>11</v>
      </c>
      <c r="E11" s="78"/>
      <c r="F11" s="192" t="s">
        <v>12</v>
      </c>
      <c r="G11" s="218"/>
      <c r="H11" s="205" t="s">
        <v>12</v>
      </c>
      <c r="I11" s="226"/>
      <c r="J11" s="192" t="s">
        <v>12</v>
      </c>
      <c r="K11" s="218"/>
      <c r="L11" s="205" t="s">
        <v>12</v>
      </c>
    </row>
    <row r="12" spans="1:12" ht="15" customHeight="1">
      <c r="D12" s="79"/>
      <c r="E12" s="78"/>
      <c r="F12" s="90"/>
      <c r="G12" s="219"/>
      <c r="H12" s="206"/>
      <c r="I12" s="227"/>
      <c r="J12" s="90"/>
      <c r="K12" s="232"/>
      <c r="L12" s="206"/>
    </row>
    <row r="13" spans="1:12" ht="15" customHeight="1">
      <c r="A13" s="78" t="s">
        <v>13</v>
      </c>
      <c r="F13" s="91"/>
      <c r="I13" s="228"/>
      <c r="J13" s="91"/>
      <c r="K13" s="193"/>
    </row>
    <row r="14" spans="1:12" ht="15" customHeight="1">
      <c r="A14" s="78"/>
      <c r="F14" s="91"/>
      <c r="I14" s="228"/>
      <c r="J14" s="91"/>
      <c r="K14" s="193"/>
    </row>
    <row r="15" spans="1:12" ht="15" customHeight="1">
      <c r="A15" s="145" t="s">
        <v>14</v>
      </c>
      <c r="F15" s="91"/>
      <c r="G15" s="220"/>
      <c r="I15" s="228"/>
      <c r="J15" s="91"/>
      <c r="K15" s="193"/>
    </row>
    <row r="16" spans="1:12" ht="15" customHeight="1">
      <c r="A16" s="78"/>
      <c r="F16" s="91"/>
      <c r="G16" s="220"/>
      <c r="I16" s="228"/>
      <c r="J16" s="91"/>
      <c r="K16" s="193"/>
    </row>
    <row r="17" spans="1:12" ht="15" customHeight="1">
      <c r="A17" s="23" t="s">
        <v>15</v>
      </c>
      <c r="F17" s="91">
        <v>2244512</v>
      </c>
      <c r="G17" s="221"/>
      <c r="H17" s="207">
        <v>2463729</v>
      </c>
      <c r="I17" s="214"/>
      <c r="J17" s="91">
        <v>777961</v>
      </c>
      <c r="K17" s="214"/>
      <c r="L17" s="207">
        <v>708019</v>
      </c>
    </row>
    <row r="18" spans="1:12" ht="15" customHeight="1">
      <c r="A18" s="23" t="s">
        <v>16</v>
      </c>
      <c r="F18" s="91">
        <v>10439</v>
      </c>
      <c r="G18" s="221"/>
      <c r="H18" s="207">
        <v>10162</v>
      </c>
      <c r="I18" s="214"/>
      <c r="J18" s="91">
        <v>0</v>
      </c>
      <c r="K18" s="214"/>
      <c r="L18" s="207">
        <v>0</v>
      </c>
    </row>
    <row r="19" spans="1:12" ht="15" customHeight="1">
      <c r="A19" s="23" t="s">
        <v>17</v>
      </c>
      <c r="D19" s="193">
        <v>8</v>
      </c>
      <c r="F19" s="91">
        <v>9470503</v>
      </c>
      <c r="G19" s="221"/>
      <c r="H19" s="207">
        <v>8800177</v>
      </c>
      <c r="I19" s="229"/>
      <c r="J19" s="91">
        <v>786558</v>
      </c>
      <c r="K19" s="229"/>
      <c r="L19" s="207">
        <v>1207217</v>
      </c>
    </row>
    <row r="20" spans="1:12" ht="15" customHeight="1">
      <c r="A20" s="23" t="s">
        <v>18</v>
      </c>
      <c r="F20" s="91"/>
      <c r="G20" s="220"/>
      <c r="H20" s="207"/>
      <c r="I20" s="229"/>
      <c r="J20" s="185"/>
      <c r="K20" s="229"/>
      <c r="L20" s="207"/>
    </row>
    <row r="21" spans="1:12" ht="15" customHeight="1">
      <c r="B21" s="23" t="s">
        <v>19</v>
      </c>
      <c r="D21" s="194">
        <f>D19+15.3</f>
        <v>23.3</v>
      </c>
      <c r="F21" s="91">
        <v>95364</v>
      </c>
      <c r="G21" s="220"/>
      <c r="H21" s="207">
        <v>72951</v>
      </c>
      <c r="I21" s="229"/>
      <c r="J21" s="91">
        <v>0</v>
      </c>
      <c r="K21" s="229"/>
      <c r="L21" s="207">
        <v>0</v>
      </c>
    </row>
    <row r="22" spans="1:12" ht="15" customHeight="1">
      <c r="A22" s="23" t="s">
        <v>20</v>
      </c>
      <c r="D22" s="83">
        <f>D19+1</f>
        <v>9</v>
      </c>
      <c r="F22" s="91">
        <v>2094593</v>
      </c>
      <c r="G22" s="220"/>
      <c r="H22" s="207">
        <v>1911926</v>
      </c>
      <c r="I22" s="229"/>
      <c r="J22" s="91">
        <v>2804</v>
      </c>
      <c r="K22" s="229"/>
      <c r="L22" s="207">
        <v>2183</v>
      </c>
    </row>
    <row r="23" spans="1:12" ht="15" customHeight="1">
      <c r="A23" s="23" t="s">
        <v>267</v>
      </c>
      <c r="D23" s="83">
        <f>D22+1</f>
        <v>10</v>
      </c>
      <c r="F23" s="91">
        <v>3450466</v>
      </c>
      <c r="G23" s="220"/>
      <c r="H23" s="207">
        <v>3210591</v>
      </c>
      <c r="I23" s="229"/>
      <c r="J23" s="91">
        <v>1912119</v>
      </c>
      <c r="K23" s="229"/>
      <c r="L23" s="207">
        <v>1628921</v>
      </c>
    </row>
    <row r="24" spans="1:12" ht="15" customHeight="1">
      <c r="A24" s="23" t="s">
        <v>303</v>
      </c>
      <c r="D24" s="94">
        <f>D19+15.5</f>
        <v>23.5</v>
      </c>
      <c r="E24" s="24"/>
      <c r="F24" s="91">
        <v>11200</v>
      </c>
      <c r="G24" s="220"/>
      <c r="H24" s="207">
        <v>11200</v>
      </c>
      <c r="I24" s="229"/>
      <c r="J24" s="91">
        <v>14180580</v>
      </c>
      <c r="K24" s="229"/>
      <c r="L24" s="207">
        <v>13143708</v>
      </c>
    </row>
    <row r="25" spans="1:12" ht="15" customHeight="1">
      <c r="A25" s="23" t="s">
        <v>21</v>
      </c>
      <c r="E25" s="24"/>
      <c r="F25" s="91"/>
      <c r="G25" s="220"/>
      <c r="H25" s="207"/>
      <c r="I25" s="229"/>
      <c r="J25" s="185"/>
      <c r="K25" s="229"/>
      <c r="L25" s="207"/>
    </row>
    <row r="26" spans="1:12" ht="15" customHeight="1">
      <c r="B26" s="23" t="s">
        <v>272</v>
      </c>
      <c r="D26" s="94">
        <f>D24</f>
        <v>23.5</v>
      </c>
      <c r="F26" s="91">
        <v>0</v>
      </c>
      <c r="G26" s="220"/>
      <c r="H26" s="207">
        <v>0</v>
      </c>
      <c r="I26" s="229"/>
      <c r="J26" s="91">
        <v>122664</v>
      </c>
      <c r="K26" s="229"/>
      <c r="L26" s="207">
        <v>97640</v>
      </c>
    </row>
    <row r="27" spans="1:12" ht="15" customHeight="1">
      <c r="A27" s="23" t="s">
        <v>22</v>
      </c>
      <c r="D27" s="83">
        <f>D23+1</f>
        <v>11</v>
      </c>
      <c r="E27" s="24"/>
      <c r="F27" s="91">
        <v>6809331</v>
      </c>
      <c r="G27" s="220"/>
      <c r="H27" s="207">
        <v>7412184</v>
      </c>
      <c r="I27" s="229"/>
      <c r="J27" s="91">
        <v>272534</v>
      </c>
      <c r="K27" s="229"/>
      <c r="L27" s="207">
        <v>234110</v>
      </c>
    </row>
    <row r="28" spans="1:12" ht="15" customHeight="1">
      <c r="A28" s="23" t="s">
        <v>23</v>
      </c>
      <c r="D28" s="83">
        <f>D27+1</f>
        <v>12</v>
      </c>
      <c r="F28" s="93">
        <v>384094</v>
      </c>
      <c r="G28" s="220"/>
      <c r="H28" s="208">
        <v>548399</v>
      </c>
      <c r="I28" s="229"/>
      <c r="J28" s="93">
        <v>0</v>
      </c>
      <c r="K28" s="229"/>
      <c r="L28" s="208">
        <v>0</v>
      </c>
    </row>
    <row r="29" spans="1:12" ht="15" customHeight="1">
      <c r="F29" s="91"/>
      <c r="G29" s="220"/>
      <c r="I29" s="228"/>
      <c r="J29" s="91"/>
    </row>
    <row r="30" spans="1:12" ht="15" customHeight="1">
      <c r="A30" s="146" t="s">
        <v>24</v>
      </c>
      <c r="F30" s="93">
        <f>SUM(F17:F28)</f>
        <v>24570502</v>
      </c>
      <c r="G30" s="220"/>
      <c r="H30" s="202">
        <f>SUM(H17:H28)</f>
        <v>24441319</v>
      </c>
      <c r="I30" s="228"/>
      <c r="J30" s="93">
        <f>SUM(J17:J28)</f>
        <v>18055220</v>
      </c>
      <c r="L30" s="202">
        <f>SUM(L17:L28)</f>
        <v>17021798</v>
      </c>
    </row>
    <row r="31" spans="1:12" ht="15" customHeight="1">
      <c r="F31" s="91"/>
      <c r="G31" s="220"/>
      <c r="I31" s="228"/>
      <c r="J31" s="91"/>
    </row>
    <row r="32" spans="1:12" ht="15" customHeight="1">
      <c r="A32" s="78" t="s">
        <v>25</v>
      </c>
      <c r="F32" s="91"/>
      <c r="G32" s="220"/>
      <c r="I32" s="228"/>
      <c r="J32" s="91"/>
    </row>
    <row r="33" spans="1:12" ht="15" customHeight="1">
      <c r="F33" s="91"/>
      <c r="G33" s="220"/>
      <c r="I33" s="228"/>
      <c r="J33" s="91"/>
    </row>
    <row r="34" spans="1:12" ht="15" customHeight="1">
      <c r="A34" s="23" t="s">
        <v>26</v>
      </c>
      <c r="D34" s="94">
        <f>D21</f>
        <v>23.3</v>
      </c>
      <c r="F34" s="91">
        <v>493069</v>
      </c>
      <c r="G34" s="220"/>
      <c r="H34" s="207">
        <v>364200</v>
      </c>
      <c r="I34" s="229"/>
      <c r="J34" s="91">
        <v>0</v>
      </c>
      <c r="K34" s="229"/>
      <c r="L34" s="207">
        <v>0</v>
      </c>
    </row>
    <row r="35" spans="1:12" ht="15" customHeight="1">
      <c r="A35" s="23" t="s">
        <v>27</v>
      </c>
      <c r="D35" s="83">
        <f>D22</f>
        <v>9</v>
      </c>
      <c r="F35" s="91">
        <v>7277905</v>
      </c>
      <c r="G35" s="220"/>
      <c r="H35" s="207">
        <v>7526438</v>
      </c>
      <c r="I35" s="229"/>
      <c r="J35" s="91">
        <v>17214</v>
      </c>
      <c r="K35" s="229"/>
      <c r="L35" s="207">
        <v>17543</v>
      </c>
    </row>
    <row r="36" spans="1:12" ht="15" customHeight="1">
      <c r="A36" s="23" t="s">
        <v>16</v>
      </c>
      <c r="F36" s="91">
        <v>130998</v>
      </c>
      <c r="G36" s="220"/>
      <c r="H36" s="207">
        <v>130330</v>
      </c>
      <c r="I36" s="229"/>
      <c r="J36" s="91">
        <v>15</v>
      </c>
      <c r="K36" s="229"/>
      <c r="L36" s="207">
        <v>15</v>
      </c>
    </row>
    <row r="37" spans="1:12" ht="15" customHeight="1">
      <c r="A37" s="216" t="s">
        <v>301</v>
      </c>
      <c r="B37" s="216"/>
      <c r="C37" s="216"/>
      <c r="F37" s="91">
        <v>8120</v>
      </c>
      <c r="G37" s="220"/>
      <c r="H37" s="207">
        <v>0</v>
      </c>
      <c r="I37" s="229"/>
      <c r="J37" s="91">
        <v>8120</v>
      </c>
      <c r="K37" s="229"/>
      <c r="L37" s="207">
        <v>0</v>
      </c>
    </row>
    <row r="38" spans="1:12" ht="15" customHeight="1">
      <c r="A38" s="23" t="s">
        <v>29</v>
      </c>
      <c r="F38" s="91"/>
      <c r="G38" s="220"/>
      <c r="H38" s="207"/>
      <c r="I38" s="229"/>
      <c r="J38" s="91"/>
      <c r="K38" s="229"/>
      <c r="L38" s="207"/>
    </row>
    <row r="39" spans="1:12" ht="15" customHeight="1">
      <c r="B39" s="23" t="s">
        <v>30</v>
      </c>
      <c r="D39" s="83">
        <f>D28+1</f>
        <v>13</v>
      </c>
      <c r="F39" s="91">
        <v>8296751</v>
      </c>
      <c r="G39" s="220"/>
      <c r="H39" s="207">
        <v>9369718</v>
      </c>
      <c r="I39" s="229"/>
      <c r="J39" s="91">
        <v>4726752</v>
      </c>
      <c r="K39" s="229"/>
      <c r="L39" s="207">
        <v>4840682</v>
      </c>
    </row>
    <row r="40" spans="1:12" ht="15" customHeight="1">
      <c r="A40" s="23" t="s">
        <v>28</v>
      </c>
      <c r="F40" s="91">
        <v>3500000</v>
      </c>
      <c r="G40" s="220"/>
      <c r="H40" s="207">
        <v>3500000</v>
      </c>
      <c r="I40" s="229"/>
      <c r="J40" s="91">
        <v>3500000</v>
      </c>
      <c r="K40" s="229"/>
      <c r="L40" s="207">
        <v>3500000</v>
      </c>
    </row>
    <row r="41" spans="1:12" ht="15" customHeight="1">
      <c r="A41" s="23" t="s">
        <v>31</v>
      </c>
      <c r="D41" s="83">
        <f>D39+1</f>
        <v>14</v>
      </c>
      <c r="F41" s="91">
        <v>0</v>
      </c>
      <c r="G41" s="220"/>
      <c r="H41" s="207">
        <v>0</v>
      </c>
      <c r="I41" s="229"/>
      <c r="J41" s="91">
        <v>37184728</v>
      </c>
      <c r="K41" s="230"/>
      <c r="L41" s="207">
        <v>37184728</v>
      </c>
    </row>
    <row r="42" spans="1:12" ht="15" customHeight="1">
      <c r="A42" s="23" t="s">
        <v>32</v>
      </c>
      <c r="D42" s="83">
        <f>D41</f>
        <v>14</v>
      </c>
      <c r="F42" s="91">
        <v>2259985</v>
      </c>
      <c r="G42" s="220"/>
      <c r="H42" s="207">
        <v>1868703</v>
      </c>
      <c r="I42" s="229"/>
      <c r="J42" s="91">
        <v>0</v>
      </c>
      <c r="K42" s="229"/>
      <c r="L42" s="207">
        <v>0</v>
      </c>
    </row>
    <row r="43" spans="1:12" ht="15" customHeight="1">
      <c r="A43" s="23" t="s">
        <v>33</v>
      </c>
      <c r="D43" s="83">
        <f>D42</f>
        <v>14</v>
      </c>
      <c r="F43" s="91">
        <v>519835</v>
      </c>
      <c r="G43" s="215"/>
      <c r="H43" s="207">
        <v>431007</v>
      </c>
      <c r="I43" s="230"/>
      <c r="J43" s="91">
        <v>125469</v>
      </c>
      <c r="K43" s="230"/>
      <c r="L43" s="207">
        <v>70471</v>
      </c>
    </row>
    <row r="44" spans="1:12" ht="15" customHeight="1">
      <c r="A44" s="23" t="s">
        <v>34</v>
      </c>
      <c r="F44" s="91"/>
      <c r="G44" s="215"/>
      <c r="H44" s="207"/>
      <c r="I44" s="230"/>
      <c r="J44" s="91"/>
      <c r="K44" s="230"/>
      <c r="L44" s="207"/>
    </row>
    <row r="45" spans="1:12" ht="15" customHeight="1">
      <c r="B45" s="23" t="s">
        <v>35</v>
      </c>
      <c r="D45" s="94">
        <v>23.5</v>
      </c>
      <c r="F45" s="91">
        <v>65160</v>
      </c>
      <c r="G45" s="220"/>
      <c r="H45" s="207">
        <v>65160</v>
      </c>
      <c r="I45" s="229"/>
      <c r="J45" s="91">
        <v>16762497</v>
      </c>
      <c r="K45" s="229"/>
      <c r="L45" s="207">
        <v>17307689</v>
      </c>
    </row>
    <row r="46" spans="1:12" ht="15" customHeight="1">
      <c r="A46" s="23" t="s">
        <v>36</v>
      </c>
      <c r="D46" s="94"/>
      <c r="F46" s="91">
        <v>61268</v>
      </c>
      <c r="G46" s="220"/>
      <c r="H46" s="207">
        <v>61812</v>
      </c>
      <c r="I46" s="229"/>
      <c r="J46" s="91">
        <v>706920</v>
      </c>
      <c r="K46" s="229"/>
      <c r="L46" s="207">
        <v>707464</v>
      </c>
    </row>
    <row r="47" spans="1:12" ht="15" customHeight="1">
      <c r="A47" s="23" t="s">
        <v>37</v>
      </c>
      <c r="D47" s="83">
        <f>D43+1</f>
        <v>15</v>
      </c>
      <c r="F47" s="150">
        <v>58460442</v>
      </c>
      <c r="G47" s="220"/>
      <c r="H47" s="207">
        <v>58675133</v>
      </c>
      <c r="I47" s="229"/>
      <c r="J47" s="150">
        <v>11078532</v>
      </c>
      <c r="K47" s="229"/>
      <c r="L47" s="207">
        <v>11260001</v>
      </c>
    </row>
    <row r="48" spans="1:12" ht="15" customHeight="1">
      <c r="A48" s="23" t="s">
        <v>39</v>
      </c>
      <c r="D48" s="83">
        <f>D47+1</f>
        <v>16</v>
      </c>
      <c r="F48" s="150">
        <v>1481758</v>
      </c>
      <c r="G48" s="220"/>
      <c r="H48" s="207">
        <v>1505279</v>
      </c>
      <c r="I48" s="229"/>
      <c r="J48" s="150">
        <v>250481</v>
      </c>
      <c r="K48" s="229"/>
      <c r="L48" s="207">
        <v>255778</v>
      </c>
    </row>
    <row r="49" spans="1:12" ht="15" customHeight="1">
      <c r="A49" s="23" t="s">
        <v>40</v>
      </c>
      <c r="F49" s="150">
        <v>1219909</v>
      </c>
      <c r="G49" s="220"/>
      <c r="H49" s="207">
        <v>1193088</v>
      </c>
      <c r="I49" s="229"/>
      <c r="J49" s="150">
        <v>0</v>
      </c>
      <c r="K49" s="229"/>
      <c r="L49" s="207">
        <v>0</v>
      </c>
    </row>
    <row r="50" spans="1:12" ht="15" customHeight="1">
      <c r="A50" s="23" t="s">
        <v>38</v>
      </c>
      <c r="D50" s="83">
        <f>D47</f>
        <v>15</v>
      </c>
      <c r="F50" s="150">
        <v>2730203</v>
      </c>
      <c r="G50" s="220"/>
      <c r="H50" s="207">
        <v>2482955</v>
      </c>
      <c r="I50" s="229"/>
      <c r="J50" s="150">
        <v>246113</v>
      </c>
      <c r="K50" s="229"/>
      <c r="L50" s="207">
        <v>250596</v>
      </c>
    </row>
    <row r="51" spans="1:12" ht="15" customHeight="1">
      <c r="A51" s="23" t="s">
        <v>41</v>
      </c>
      <c r="F51" s="150">
        <v>302995</v>
      </c>
      <c r="G51" s="220"/>
      <c r="H51" s="207">
        <v>343880</v>
      </c>
      <c r="I51" s="229"/>
      <c r="J51" s="150">
        <v>195316</v>
      </c>
      <c r="K51" s="229"/>
      <c r="L51" s="207">
        <v>235177</v>
      </c>
    </row>
    <row r="52" spans="1:12" ht="15" customHeight="1">
      <c r="A52" s="23" t="s">
        <v>42</v>
      </c>
      <c r="F52" s="182">
        <v>2085137</v>
      </c>
      <c r="G52" s="220"/>
      <c r="H52" s="208">
        <v>2270313</v>
      </c>
      <c r="I52" s="229"/>
      <c r="J52" s="182">
        <v>1172981</v>
      </c>
      <c r="K52" s="229"/>
      <c r="L52" s="208">
        <v>1129374</v>
      </c>
    </row>
    <row r="53" spans="1:12" ht="15" customHeight="1">
      <c r="F53" s="91"/>
      <c r="G53" s="220"/>
      <c r="I53" s="228"/>
      <c r="J53" s="91"/>
      <c r="K53" s="193"/>
    </row>
    <row r="54" spans="1:12" ht="15" customHeight="1">
      <c r="A54" s="78" t="s">
        <v>43</v>
      </c>
      <c r="B54" s="24"/>
      <c r="F54" s="93">
        <f>SUM(F34:F52)</f>
        <v>88893535</v>
      </c>
      <c r="G54" s="220"/>
      <c r="H54" s="202">
        <f>SUM(H34:H52)</f>
        <v>89788016</v>
      </c>
      <c r="I54" s="228"/>
      <c r="J54" s="93">
        <f>SUM(J34:J52)</f>
        <v>75975138</v>
      </c>
      <c r="K54" s="193"/>
      <c r="L54" s="202">
        <f>SUM(L34:L52)</f>
        <v>76759518</v>
      </c>
    </row>
    <row r="55" spans="1:12" ht="15" customHeight="1">
      <c r="F55" s="91"/>
      <c r="G55" s="220"/>
      <c r="I55" s="228"/>
      <c r="J55" s="91"/>
      <c r="K55" s="193"/>
    </row>
    <row r="56" spans="1:12" ht="15" customHeight="1" thickBot="1">
      <c r="A56" s="78" t="s">
        <v>44</v>
      </c>
      <c r="F56" s="147">
        <f>F30+F54</f>
        <v>113464037</v>
      </c>
      <c r="G56" s="220"/>
      <c r="H56" s="209">
        <f>H30+H54</f>
        <v>114229335</v>
      </c>
      <c r="I56" s="228"/>
      <c r="J56" s="147">
        <f>J30+J54</f>
        <v>94030358</v>
      </c>
      <c r="K56" s="193"/>
      <c r="L56" s="209">
        <f>L30+L54</f>
        <v>93781316</v>
      </c>
    </row>
    <row r="57" spans="1:12" ht="15" customHeight="1" thickTop="1">
      <c r="A57" s="78"/>
      <c r="G57" s="220"/>
    </row>
    <row r="58" spans="1:12" ht="15" customHeight="1">
      <c r="A58" s="23" t="s">
        <v>45</v>
      </c>
      <c r="C58" s="249"/>
      <c r="G58" s="220"/>
    </row>
    <row r="59" spans="1:12" ht="15" customHeight="1">
      <c r="G59" s="220"/>
    </row>
    <row r="60" spans="1:12" ht="3" customHeight="1">
      <c r="G60" s="220"/>
    </row>
    <row r="61" spans="1:12" ht="21.95" customHeight="1">
      <c r="A61" s="253" t="s">
        <v>46</v>
      </c>
      <c r="B61" s="253"/>
      <c r="C61" s="253"/>
      <c r="D61" s="253"/>
      <c r="E61" s="253"/>
      <c r="F61" s="253"/>
      <c r="G61" s="253"/>
      <c r="H61" s="253"/>
      <c r="I61" s="253"/>
      <c r="J61" s="253"/>
      <c r="K61" s="253"/>
      <c r="L61" s="253"/>
    </row>
    <row r="62" spans="1:12" ht="16.5" customHeight="1">
      <c r="A62" s="78" t="str">
        <f>A1</f>
        <v>Energy Absolute Public Company Limited</v>
      </c>
      <c r="B62" s="78"/>
      <c r="C62" s="78"/>
    </row>
    <row r="63" spans="1:12" ht="16.5" customHeight="1">
      <c r="A63" s="78" t="str">
        <f>+A2</f>
        <v xml:space="preserve">Statement of Financial Position </v>
      </c>
      <c r="B63" s="78"/>
      <c r="C63" s="78"/>
    </row>
    <row r="64" spans="1:12" ht="16.5" customHeight="1">
      <c r="A64" s="80" t="str">
        <f>+A3</f>
        <v>As at 31 March 2024</v>
      </c>
      <c r="B64" s="80"/>
      <c r="C64" s="80"/>
      <c r="D64" s="84"/>
      <c r="E64" s="82"/>
      <c r="F64" s="86"/>
      <c r="G64" s="217"/>
      <c r="H64" s="202"/>
      <c r="I64" s="224"/>
      <c r="J64" s="86"/>
      <c r="K64" s="231"/>
      <c r="L64" s="202"/>
    </row>
    <row r="65" spans="1:12" ht="15" customHeight="1">
      <c r="A65" s="78"/>
      <c r="B65" s="78"/>
      <c r="C65" s="78"/>
    </row>
    <row r="66" spans="1:12" ht="15" customHeight="1"/>
    <row r="67" spans="1:12" ht="15" customHeight="1">
      <c r="F67" s="250" t="s">
        <v>3</v>
      </c>
      <c r="G67" s="250"/>
      <c r="H67" s="250"/>
      <c r="I67" s="195"/>
      <c r="J67" s="250" t="s">
        <v>4</v>
      </c>
      <c r="K67" s="250"/>
      <c r="L67" s="250"/>
    </row>
    <row r="68" spans="1:12" ht="15" customHeight="1">
      <c r="A68" s="24"/>
      <c r="D68" s="88"/>
      <c r="E68" s="78"/>
      <c r="F68" s="254" t="s">
        <v>5</v>
      </c>
      <c r="G68" s="254"/>
      <c r="H68" s="254"/>
      <c r="I68" s="210"/>
      <c r="J68" s="254" t="s">
        <v>5</v>
      </c>
      <c r="K68" s="254"/>
      <c r="L68" s="254"/>
    </row>
    <row r="69" spans="1:12" ht="15" customHeight="1">
      <c r="E69" s="78"/>
      <c r="F69" s="181" t="s">
        <v>6</v>
      </c>
      <c r="G69" s="222"/>
      <c r="H69" s="210" t="s">
        <v>7</v>
      </c>
      <c r="I69" s="210"/>
      <c r="J69" s="181" t="s">
        <v>6</v>
      </c>
      <c r="K69" s="210"/>
      <c r="L69" s="210" t="s">
        <v>7</v>
      </c>
    </row>
    <row r="70" spans="1:12" ht="15" customHeight="1">
      <c r="E70" s="78"/>
      <c r="F70" s="143" t="s">
        <v>8</v>
      </c>
      <c r="G70" s="210"/>
      <c r="H70" s="211" t="s">
        <v>9</v>
      </c>
      <c r="I70" s="227"/>
      <c r="J70" s="144" t="s">
        <v>8</v>
      </c>
      <c r="K70" s="210"/>
      <c r="L70" s="211" t="s">
        <v>9</v>
      </c>
    </row>
    <row r="71" spans="1:12" ht="15" customHeight="1">
      <c r="E71" s="78"/>
      <c r="F71" s="190">
        <v>2024</v>
      </c>
      <c r="G71" s="203"/>
      <c r="H71" s="204" t="s">
        <v>10</v>
      </c>
      <c r="I71" s="203"/>
      <c r="J71" s="191">
        <v>2024</v>
      </c>
      <c r="K71" s="203"/>
      <c r="L71" s="204" t="s">
        <v>10</v>
      </c>
    </row>
    <row r="72" spans="1:12" ht="15" customHeight="1">
      <c r="D72" s="81" t="s">
        <v>11</v>
      </c>
      <c r="E72" s="78"/>
      <c r="F72" s="96" t="s">
        <v>12</v>
      </c>
      <c r="G72" s="219"/>
      <c r="H72" s="212" t="s">
        <v>12</v>
      </c>
      <c r="I72" s="227"/>
      <c r="J72" s="96" t="s">
        <v>12</v>
      </c>
      <c r="K72" s="232"/>
      <c r="L72" s="212" t="s">
        <v>12</v>
      </c>
    </row>
    <row r="73" spans="1:12" ht="15" customHeight="1">
      <c r="D73" s="79"/>
      <c r="E73" s="78"/>
      <c r="F73" s="95"/>
      <c r="G73" s="223"/>
      <c r="H73" s="210"/>
      <c r="I73" s="227"/>
      <c r="J73" s="95"/>
      <c r="K73" s="232"/>
      <c r="L73" s="210"/>
    </row>
    <row r="74" spans="1:12" ht="15" customHeight="1">
      <c r="A74" s="78" t="s">
        <v>47</v>
      </c>
      <c r="F74" s="91"/>
      <c r="G74" s="220"/>
      <c r="I74" s="228"/>
      <c r="J74" s="91"/>
      <c r="K74" s="193"/>
    </row>
    <row r="75" spans="1:12" ht="15" customHeight="1">
      <c r="A75" s="78"/>
      <c r="F75" s="91"/>
      <c r="G75" s="220"/>
      <c r="I75" s="228"/>
      <c r="J75" s="91"/>
      <c r="K75" s="193"/>
    </row>
    <row r="76" spans="1:12" ht="15" customHeight="1">
      <c r="A76" s="78" t="s">
        <v>48</v>
      </c>
      <c r="F76" s="91"/>
      <c r="G76" s="220"/>
      <c r="I76" s="228"/>
      <c r="J76" s="91"/>
      <c r="K76" s="193"/>
    </row>
    <row r="77" spans="1:12" ht="15" customHeight="1">
      <c r="A77" s="78"/>
      <c r="F77" s="91"/>
      <c r="G77" s="220"/>
      <c r="I77" s="228"/>
      <c r="J77" s="91"/>
      <c r="K77" s="193"/>
    </row>
    <row r="78" spans="1:12" ht="15" customHeight="1">
      <c r="A78" s="23" t="s">
        <v>49</v>
      </c>
      <c r="D78" s="83">
        <f>D48+1</f>
        <v>17</v>
      </c>
      <c r="F78" s="91">
        <v>8353529</v>
      </c>
      <c r="G78" s="221"/>
      <c r="H78" s="207">
        <v>8292418</v>
      </c>
      <c r="I78" s="214"/>
      <c r="J78" s="91">
        <v>2937801</v>
      </c>
      <c r="K78" s="214"/>
      <c r="L78" s="207">
        <v>3139631</v>
      </c>
    </row>
    <row r="79" spans="1:12" ht="15" customHeight="1">
      <c r="A79" s="23" t="s">
        <v>50</v>
      </c>
      <c r="F79" s="91">
        <v>350124</v>
      </c>
      <c r="G79" s="221"/>
      <c r="H79" s="207">
        <v>708390</v>
      </c>
      <c r="I79" s="214"/>
      <c r="J79" s="91">
        <v>69014</v>
      </c>
      <c r="K79" s="214"/>
      <c r="L79" s="207">
        <v>174421</v>
      </c>
    </row>
    <row r="80" spans="1:12" ht="15" customHeight="1">
      <c r="A80" s="23" t="s">
        <v>269</v>
      </c>
      <c r="F80" s="91">
        <v>1644391</v>
      </c>
      <c r="G80" s="221"/>
      <c r="H80" s="207">
        <v>1498840</v>
      </c>
      <c r="I80" s="214"/>
      <c r="J80" s="91">
        <v>10830511</v>
      </c>
      <c r="K80" s="214"/>
      <c r="L80" s="207">
        <v>10729277</v>
      </c>
    </row>
    <row r="81" spans="1:12" ht="15" customHeight="1">
      <c r="A81" s="23" t="s">
        <v>51</v>
      </c>
      <c r="F81" s="91"/>
      <c r="G81" s="221"/>
      <c r="H81" s="207"/>
      <c r="I81" s="214"/>
      <c r="J81" s="185"/>
      <c r="K81" s="214"/>
      <c r="L81" s="207"/>
    </row>
    <row r="82" spans="1:12" ht="15" customHeight="1">
      <c r="B82" s="23" t="s">
        <v>52</v>
      </c>
      <c r="F82" s="91">
        <v>702410</v>
      </c>
      <c r="G82" s="221"/>
      <c r="H82" s="207">
        <v>726326</v>
      </c>
      <c r="I82" s="214"/>
      <c r="J82" s="91">
        <v>0</v>
      </c>
      <c r="K82" s="214"/>
      <c r="L82" s="207">
        <v>0</v>
      </c>
    </row>
    <row r="83" spans="1:12" ht="15" customHeight="1">
      <c r="A83" s="23" t="s">
        <v>273</v>
      </c>
      <c r="D83" s="94">
        <v>23.6</v>
      </c>
      <c r="F83" s="91">
        <v>435000</v>
      </c>
      <c r="G83" s="221"/>
      <c r="H83" s="207">
        <v>435000</v>
      </c>
      <c r="I83" s="214"/>
      <c r="J83" s="91">
        <v>675210</v>
      </c>
      <c r="K83" s="214"/>
      <c r="L83" s="207">
        <v>705710</v>
      </c>
    </row>
    <row r="84" spans="1:12" ht="15" customHeight="1">
      <c r="A84" s="23" t="s">
        <v>53</v>
      </c>
      <c r="F84" s="91"/>
      <c r="G84" s="221"/>
      <c r="H84" s="207"/>
      <c r="I84" s="214"/>
      <c r="J84" s="185"/>
      <c r="K84" s="214"/>
      <c r="L84" s="207"/>
    </row>
    <row r="85" spans="1:12" ht="15" customHeight="1">
      <c r="B85" s="23" t="s">
        <v>54</v>
      </c>
      <c r="D85" s="83">
        <f>D78+1</f>
        <v>18</v>
      </c>
      <c r="F85" s="91">
        <v>5658873</v>
      </c>
      <c r="G85" s="221"/>
      <c r="H85" s="207">
        <v>6934412</v>
      </c>
      <c r="I85" s="214"/>
      <c r="J85" s="91">
        <v>3240062</v>
      </c>
      <c r="K85" s="214"/>
      <c r="L85" s="207">
        <v>4575648</v>
      </c>
    </row>
    <row r="86" spans="1:12" ht="15" customHeight="1">
      <c r="A86" s="23" t="s">
        <v>55</v>
      </c>
      <c r="F86" s="91">
        <v>60000</v>
      </c>
      <c r="G86" s="221"/>
      <c r="H86" s="207">
        <v>83393</v>
      </c>
      <c r="I86" s="214"/>
      <c r="J86" s="91">
        <v>6519</v>
      </c>
      <c r="K86" s="214"/>
      <c r="L86" s="207">
        <v>47321</v>
      </c>
    </row>
    <row r="87" spans="1:12" ht="15" customHeight="1">
      <c r="A87" s="23" t="s">
        <v>57</v>
      </c>
      <c r="D87" s="83">
        <f>D85+1</f>
        <v>19</v>
      </c>
      <c r="F87" s="91">
        <v>5492077</v>
      </c>
      <c r="G87" s="221"/>
      <c r="H87" s="207">
        <v>5492077</v>
      </c>
      <c r="I87" s="214"/>
      <c r="J87" s="91">
        <v>5492077</v>
      </c>
      <c r="K87" s="214"/>
      <c r="L87" s="207">
        <v>5492077</v>
      </c>
    </row>
    <row r="88" spans="1:12" ht="15" customHeight="1">
      <c r="A88" s="23" t="s">
        <v>289</v>
      </c>
      <c r="F88" s="91">
        <v>138784</v>
      </c>
      <c r="G88" s="221"/>
      <c r="H88" s="207">
        <v>145232</v>
      </c>
      <c r="I88" s="214"/>
      <c r="J88" s="91">
        <v>0</v>
      </c>
      <c r="K88" s="214"/>
      <c r="L88" s="207">
        <v>0</v>
      </c>
    </row>
    <row r="89" spans="1:12" ht="15" customHeight="1">
      <c r="A89" s="24" t="s">
        <v>268</v>
      </c>
      <c r="F89" s="91"/>
      <c r="G89" s="221"/>
      <c r="H89" s="207"/>
      <c r="I89" s="214"/>
      <c r="J89" s="91"/>
      <c r="K89" s="214"/>
      <c r="L89" s="207"/>
    </row>
    <row r="90" spans="1:12" ht="15" customHeight="1">
      <c r="A90" s="24"/>
      <c r="B90" s="23" t="s">
        <v>290</v>
      </c>
      <c r="D90" s="83">
        <f>D28</f>
        <v>12</v>
      </c>
      <c r="F90" s="91">
        <v>22233</v>
      </c>
      <c r="G90" s="221"/>
      <c r="H90" s="207">
        <v>24941</v>
      </c>
      <c r="I90" s="214"/>
      <c r="J90" s="91">
        <v>0</v>
      </c>
      <c r="K90" s="214"/>
      <c r="L90" s="207">
        <v>0</v>
      </c>
    </row>
    <row r="91" spans="1:12" ht="15" customHeight="1">
      <c r="A91" s="23" t="s">
        <v>58</v>
      </c>
      <c r="F91" s="93">
        <v>30956</v>
      </c>
      <c r="G91" s="221"/>
      <c r="H91" s="208">
        <v>45537</v>
      </c>
      <c r="I91" s="229"/>
      <c r="J91" s="93">
        <v>0</v>
      </c>
      <c r="K91" s="229"/>
      <c r="L91" s="208">
        <v>0</v>
      </c>
    </row>
    <row r="92" spans="1:12" ht="15" customHeight="1">
      <c r="F92" s="91"/>
      <c r="G92" s="221"/>
      <c r="I92" s="195"/>
      <c r="J92" s="91"/>
      <c r="K92" s="195"/>
    </row>
    <row r="93" spans="1:12" ht="15" customHeight="1">
      <c r="A93" s="78" t="s">
        <v>59</v>
      </c>
      <c r="B93" s="24"/>
      <c r="F93" s="93">
        <f>SUM(F78:F91)</f>
        <v>22888377</v>
      </c>
      <c r="G93" s="220"/>
      <c r="H93" s="202">
        <f>SUM(H78:H91)</f>
        <v>24386566</v>
      </c>
      <c r="I93" s="228"/>
      <c r="J93" s="93">
        <f>SUM(J78:J91)</f>
        <v>23251194</v>
      </c>
      <c r="L93" s="202">
        <f>SUM(L78:L91)</f>
        <v>24864085</v>
      </c>
    </row>
    <row r="94" spans="1:12" ht="15" customHeight="1">
      <c r="F94" s="91"/>
      <c r="G94" s="220"/>
      <c r="I94" s="228"/>
      <c r="J94" s="91"/>
    </row>
    <row r="95" spans="1:12" ht="15" customHeight="1">
      <c r="A95" s="78" t="s">
        <v>60</v>
      </c>
      <c r="F95" s="91"/>
      <c r="G95" s="220"/>
      <c r="I95" s="228"/>
      <c r="J95" s="91"/>
    </row>
    <row r="96" spans="1:12" ht="15" customHeight="1">
      <c r="F96" s="91"/>
      <c r="G96" s="220"/>
      <c r="I96" s="228"/>
      <c r="J96" s="91"/>
    </row>
    <row r="97" spans="1:12" ht="15" customHeight="1">
      <c r="A97" s="23" t="s">
        <v>61</v>
      </c>
      <c r="D97" s="122">
        <f>D85</f>
        <v>18</v>
      </c>
      <c r="F97" s="150">
        <v>17053014</v>
      </c>
      <c r="G97" s="220"/>
      <c r="H97" s="207">
        <v>15939749</v>
      </c>
      <c r="I97" s="229"/>
      <c r="J97" s="150">
        <v>10338055</v>
      </c>
      <c r="K97" s="229"/>
      <c r="L97" s="207">
        <v>8807543</v>
      </c>
    </row>
    <row r="98" spans="1:12" ht="15" customHeight="1">
      <c r="A98" s="23" t="s">
        <v>62</v>
      </c>
      <c r="D98" s="148"/>
      <c r="F98" s="91">
        <v>89188</v>
      </c>
      <c r="G98" s="220"/>
      <c r="H98" s="207">
        <v>60387</v>
      </c>
      <c r="I98" s="229"/>
      <c r="J98" s="91">
        <v>89188</v>
      </c>
      <c r="K98" s="229"/>
      <c r="L98" s="207">
        <v>60387</v>
      </c>
    </row>
    <row r="99" spans="1:12" ht="15" customHeight="1">
      <c r="A99" s="23" t="s">
        <v>63</v>
      </c>
      <c r="D99" s="122">
        <f>D87</f>
        <v>19</v>
      </c>
      <c r="F99" s="150">
        <v>25654403</v>
      </c>
      <c r="G99" s="220"/>
      <c r="H99" s="207">
        <v>25652123</v>
      </c>
      <c r="I99" s="229"/>
      <c r="J99" s="150">
        <v>25654403</v>
      </c>
      <c r="K99" s="229"/>
      <c r="L99" s="207">
        <v>25652123</v>
      </c>
    </row>
    <row r="100" spans="1:12" ht="15" customHeight="1">
      <c r="A100" s="23" t="s">
        <v>58</v>
      </c>
      <c r="D100" s="122"/>
      <c r="F100" s="150">
        <v>117216</v>
      </c>
      <c r="G100" s="220"/>
      <c r="H100" s="207">
        <v>99927</v>
      </c>
      <c r="I100" s="229"/>
      <c r="J100" s="150">
        <v>34</v>
      </c>
      <c r="K100" s="229"/>
      <c r="L100" s="207">
        <v>34</v>
      </c>
    </row>
    <row r="101" spans="1:12" ht="15" customHeight="1">
      <c r="A101" s="23" t="s">
        <v>64</v>
      </c>
      <c r="D101" s="122"/>
      <c r="F101" s="150">
        <v>1506225</v>
      </c>
      <c r="G101" s="215"/>
      <c r="H101" s="207">
        <v>1546209</v>
      </c>
      <c r="I101" s="230"/>
      <c r="J101" s="150">
        <v>235370</v>
      </c>
      <c r="K101" s="230"/>
      <c r="L101" s="207">
        <v>237627</v>
      </c>
    </row>
    <row r="102" spans="1:12" ht="15" customHeight="1">
      <c r="A102" s="23" t="s">
        <v>65</v>
      </c>
      <c r="D102" s="122"/>
      <c r="F102" s="149">
        <v>227509</v>
      </c>
      <c r="G102" s="215"/>
      <c r="H102" s="207">
        <v>234732</v>
      </c>
      <c r="I102" s="230"/>
      <c r="J102" s="149">
        <v>0</v>
      </c>
      <c r="K102" s="230"/>
      <c r="L102" s="207">
        <v>0</v>
      </c>
    </row>
    <row r="103" spans="1:12" ht="15" customHeight="1">
      <c r="A103" s="23" t="s">
        <v>245</v>
      </c>
      <c r="D103" s="122"/>
      <c r="F103" s="150">
        <v>117674</v>
      </c>
      <c r="G103" s="220"/>
      <c r="H103" s="207">
        <v>116507</v>
      </c>
      <c r="I103" s="229"/>
      <c r="J103" s="150">
        <v>84475</v>
      </c>
      <c r="K103" s="229"/>
      <c r="L103" s="207">
        <v>81947</v>
      </c>
    </row>
    <row r="104" spans="1:12" ht="15" customHeight="1">
      <c r="A104" s="23" t="s">
        <v>66</v>
      </c>
      <c r="D104" s="148">
        <f>D19+15.7</f>
        <v>23.7</v>
      </c>
      <c r="F104" s="91">
        <v>0</v>
      </c>
      <c r="G104" s="220"/>
      <c r="H104" s="207">
        <v>0</v>
      </c>
      <c r="I104" s="229"/>
      <c r="J104" s="91">
        <v>615397</v>
      </c>
      <c r="K104" s="229"/>
      <c r="L104" s="207">
        <v>627505</v>
      </c>
    </row>
    <row r="105" spans="1:12" ht="15" customHeight="1">
      <c r="A105" s="23" t="s">
        <v>246</v>
      </c>
      <c r="F105" s="150">
        <v>2194256</v>
      </c>
      <c r="G105" s="220"/>
      <c r="H105" s="207">
        <v>2162365</v>
      </c>
      <c r="I105" s="229"/>
      <c r="J105" s="150">
        <v>287558</v>
      </c>
      <c r="K105" s="229"/>
      <c r="L105" s="207">
        <v>287558</v>
      </c>
    </row>
    <row r="106" spans="1:12" ht="15" customHeight="1">
      <c r="A106" s="23" t="s">
        <v>67</v>
      </c>
      <c r="F106" s="182">
        <v>6211</v>
      </c>
      <c r="G106" s="220"/>
      <c r="H106" s="208">
        <v>21153</v>
      </c>
      <c r="I106" s="229"/>
      <c r="J106" s="182">
        <v>1540</v>
      </c>
      <c r="K106" s="229"/>
      <c r="L106" s="208">
        <v>1540</v>
      </c>
    </row>
    <row r="107" spans="1:12" ht="15" customHeight="1">
      <c r="F107" s="91"/>
      <c r="G107" s="220"/>
      <c r="I107" s="228"/>
      <c r="J107" s="91"/>
      <c r="K107" s="195"/>
    </row>
    <row r="108" spans="1:12" ht="15" customHeight="1">
      <c r="A108" s="78" t="s">
        <v>68</v>
      </c>
      <c r="B108" s="24"/>
      <c r="F108" s="93">
        <f>SUM(F97:F106)</f>
        <v>46965696</v>
      </c>
      <c r="G108" s="220"/>
      <c r="H108" s="202">
        <f>SUM(H97:H106)</f>
        <v>45833152</v>
      </c>
      <c r="I108" s="228"/>
      <c r="J108" s="93">
        <f>SUM(J97:J106)</f>
        <v>37306020</v>
      </c>
      <c r="K108" s="193"/>
      <c r="L108" s="202">
        <f>SUM(L97:L106)</f>
        <v>35756264</v>
      </c>
    </row>
    <row r="109" spans="1:12" ht="15" customHeight="1">
      <c r="A109" s="78"/>
      <c r="F109" s="91"/>
      <c r="G109" s="220"/>
      <c r="I109" s="228"/>
      <c r="J109" s="91"/>
      <c r="K109" s="193"/>
    </row>
    <row r="110" spans="1:12" ht="15" customHeight="1">
      <c r="A110" s="78" t="s">
        <v>69</v>
      </c>
      <c r="B110" s="78"/>
      <c r="F110" s="93">
        <f>F93+F108</f>
        <v>69854073</v>
      </c>
      <c r="G110" s="220"/>
      <c r="H110" s="202">
        <f>H93+H108</f>
        <v>70219718</v>
      </c>
      <c r="I110" s="228"/>
      <c r="J110" s="93">
        <f>J93+J108</f>
        <v>60557214</v>
      </c>
      <c r="K110" s="193"/>
      <c r="L110" s="202">
        <f>L93+L108</f>
        <v>60620349</v>
      </c>
    </row>
    <row r="111" spans="1:12" ht="15" customHeight="1">
      <c r="A111" s="78"/>
      <c r="B111" s="78"/>
      <c r="G111" s="220"/>
    </row>
    <row r="112" spans="1:12" ht="15" customHeight="1">
      <c r="A112" s="78"/>
      <c r="B112" s="78"/>
      <c r="G112" s="220"/>
    </row>
    <row r="113" spans="1:12" ht="15" customHeight="1">
      <c r="A113" s="78"/>
      <c r="B113" s="78"/>
      <c r="G113" s="220"/>
    </row>
    <row r="114" spans="1:12" ht="15" customHeight="1">
      <c r="A114" s="78"/>
      <c r="B114" s="78"/>
      <c r="G114" s="220"/>
    </row>
    <row r="115" spans="1:12" ht="15" customHeight="1">
      <c r="A115" s="78"/>
      <c r="B115" s="78"/>
      <c r="G115" s="220"/>
    </row>
    <row r="116" spans="1:12" ht="15" customHeight="1">
      <c r="A116" s="78"/>
      <c r="B116" s="78"/>
      <c r="G116" s="220"/>
    </row>
    <row r="117" spans="1:12" ht="15" customHeight="1">
      <c r="A117" s="78"/>
      <c r="B117" s="78"/>
      <c r="G117" s="220"/>
    </row>
    <row r="118" spans="1:12" ht="15" customHeight="1">
      <c r="A118" s="78"/>
      <c r="B118" s="78"/>
      <c r="G118" s="220"/>
    </row>
    <row r="119" spans="1:12" ht="15" customHeight="1">
      <c r="A119" s="78"/>
      <c r="B119" s="78"/>
      <c r="G119" s="220"/>
    </row>
    <row r="120" spans="1:12" ht="15" customHeight="1">
      <c r="A120" s="78"/>
      <c r="B120" s="78"/>
      <c r="G120" s="220"/>
    </row>
    <row r="121" spans="1:12" ht="3" customHeight="1">
      <c r="A121" s="78"/>
      <c r="B121" s="78"/>
      <c r="G121" s="220"/>
    </row>
    <row r="122" spans="1:12" ht="21.95" customHeight="1">
      <c r="A122" s="253" t="str">
        <f>$A$61</f>
        <v>The accompanying condensed notes to the interim financial information are an integral part of this interim financial information.</v>
      </c>
      <c r="B122" s="253"/>
      <c r="C122" s="253"/>
      <c r="D122" s="253"/>
      <c r="E122" s="253"/>
      <c r="F122" s="253"/>
      <c r="G122" s="253"/>
      <c r="H122" s="253"/>
      <c r="I122" s="253"/>
      <c r="J122" s="253"/>
      <c r="K122" s="253"/>
      <c r="L122" s="253"/>
    </row>
    <row r="123" spans="1:12" ht="16.5" customHeight="1">
      <c r="A123" s="78" t="str">
        <f>+A1</f>
        <v>Energy Absolute Public Company Limited</v>
      </c>
      <c r="B123" s="78"/>
      <c r="C123" s="78"/>
    </row>
    <row r="124" spans="1:12" ht="16.5" customHeight="1">
      <c r="A124" s="78" t="str">
        <f>+A2</f>
        <v xml:space="preserve">Statement of Financial Position </v>
      </c>
      <c r="B124" s="78"/>
      <c r="C124" s="78"/>
    </row>
    <row r="125" spans="1:12" ht="16.5" customHeight="1">
      <c r="A125" s="80" t="str">
        <f>+A3</f>
        <v>As at 31 March 2024</v>
      </c>
      <c r="B125" s="80"/>
      <c r="C125" s="80"/>
      <c r="D125" s="84"/>
      <c r="E125" s="82"/>
      <c r="F125" s="86"/>
      <c r="G125" s="217"/>
      <c r="H125" s="202"/>
      <c r="I125" s="224"/>
      <c r="J125" s="86"/>
      <c r="K125" s="231"/>
      <c r="L125" s="202"/>
    </row>
    <row r="126" spans="1:12" ht="15" customHeight="1">
      <c r="A126" s="78"/>
      <c r="B126" s="78"/>
      <c r="C126" s="78"/>
    </row>
    <row r="127" spans="1:12" ht="15" customHeight="1"/>
    <row r="128" spans="1:12" ht="15" customHeight="1">
      <c r="F128" s="250" t="s">
        <v>3</v>
      </c>
      <c r="G128" s="250"/>
      <c r="H128" s="250"/>
      <c r="I128" s="195"/>
      <c r="J128" s="250" t="s">
        <v>4</v>
      </c>
      <c r="K128" s="250"/>
      <c r="L128" s="250"/>
    </row>
    <row r="129" spans="1:12" ht="15" customHeight="1">
      <c r="A129" s="24"/>
      <c r="D129" s="88"/>
      <c r="E129" s="78"/>
      <c r="F129" s="254" t="s">
        <v>5</v>
      </c>
      <c r="G129" s="254"/>
      <c r="H129" s="254"/>
      <c r="I129" s="210"/>
      <c r="J129" s="254" t="s">
        <v>5</v>
      </c>
      <c r="K129" s="254"/>
      <c r="L129" s="254"/>
    </row>
    <row r="130" spans="1:12" ht="15" customHeight="1">
      <c r="D130" s="88"/>
      <c r="E130" s="78"/>
      <c r="F130" s="181" t="s">
        <v>6</v>
      </c>
      <c r="G130" s="222"/>
      <c r="H130" s="210" t="s">
        <v>7</v>
      </c>
      <c r="I130" s="210"/>
      <c r="J130" s="181" t="s">
        <v>6</v>
      </c>
      <c r="K130" s="210"/>
      <c r="L130" s="210" t="s">
        <v>7</v>
      </c>
    </row>
    <row r="131" spans="1:12" ht="15" customHeight="1">
      <c r="E131" s="78"/>
      <c r="F131" s="143" t="s">
        <v>8</v>
      </c>
      <c r="G131" s="210"/>
      <c r="H131" s="211" t="s">
        <v>9</v>
      </c>
      <c r="I131" s="227"/>
      <c r="J131" s="144" t="s">
        <v>8</v>
      </c>
      <c r="K131" s="210"/>
      <c r="L131" s="211" t="s">
        <v>9</v>
      </c>
    </row>
    <row r="132" spans="1:12" ht="15" customHeight="1">
      <c r="E132" s="78"/>
      <c r="F132" s="190">
        <v>2024</v>
      </c>
      <c r="G132" s="203"/>
      <c r="H132" s="204" t="s">
        <v>10</v>
      </c>
      <c r="I132" s="203"/>
      <c r="J132" s="191">
        <v>2024</v>
      </c>
      <c r="K132" s="203"/>
      <c r="L132" s="204" t="s">
        <v>10</v>
      </c>
    </row>
    <row r="133" spans="1:12" ht="15" customHeight="1">
      <c r="D133" s="81" t="s">
        <v>117</v>
      </c>
      <c r="E133" s="78"/>
      <c r="F133" s="96" t="s">
        <v>12</v>
      </c>
      <c r="G133" s="219"/>
      <c r="H133" s="212" t="s">
        <v>12</v>
      </c>
      <c r="I133" s="227"/>
      <c r="J133" s="96" t="s">
        <v>12</v>
      </c>
      <c r="K133" s="232"/>
      <c r="L133" s="212" t="s">
        <v>12</v>
      </c>
    </row>
    <row r="134" spans="1:12" ht="15" customHeight="1">
      <c r="D134" s="79"/>
      <c r="E134" s="78"/>
      <c r="F134" s="95"/>
      <c r="G134" s="223"/>
      <c r="H134" s="210"/>
      <c r="I134" s="227"/>
      <c r="J134" s="95"/>
      <c r="K134" s="232"/>
      <c r="L134" s="210"/>
    </row>
    <row r="135" spans="1:12" ht="15" customHeight="1">
      <c r="A135" s="78" t="s">
        <v>70</v>
      </c>
      <c r="F135" s="91"/>
      <c r="G135" s="220"/>
      <c r="I135" s="228"/>
      <c r="J135" s="91"/>
      <c r="K135" s="193"/>
    </row>
    <row r="136" spans="1:12" ht="15" customHeight="1">
      <c r="A136" s="78"/>
      <c r="F136" s="91"/>
      <c r="G136" s="220"/>
      <c r="I136" s="228"/>
      <c r="J136" s="91"/>
      <c r="K136" s="193"/>
    </row>
    <row r="137" spans="1:12" ht="15" customHeight="1">
      <c r="A137" s="78" t="s">
        <v>71</v>
      </c>
      <c r="F137" s="91"/>
      <c r="G137" s="220"/>
      <c r="I137" s="228"/>
      <c r="J137" s="91"/>
      <c r="K137" s="193"/>
    </row>
    <row r="138" spans="1:12" ht="15" customHeight="1">
      <c r="A138" s="78"/>
      <c r="F138" s="91"/>
      <c r="G138" s="220"/>
      <c r="I138" s="228"/>
      <c r="J138" s="91"/>
      <c r="K138" s="193"/>
    </row>
    <row r="139" spans="1:12" ht="15" customHeight="1">
      <c r="A139" s="23" t="s">
        <v>72</v>
      </c>
      <c r="F139" s="91"/>
      <c r="G139" s="220"/>
      <c r="I139" s="228"/>
      <c r="J139" s="91"/>
      <c r="K139" s="193"/>
    </row>
    <row r="140" spans="1:12" ht="15" customHeight="1">
      <c r="B140" s="23" t="s">
        <v>73</v>
      </c>
      <c r="F140" s="92"/>
      <c r="G140" s="215"/>
      <c r="H140" s="207"/>
      <c r="I140" s="207"/>
      <c r="J140" s="149"/>
      <c r="K140" s="207"/>
      <c r="L140" s="207"/>
    </row>
    <row r="141" spans="1:12" ht="15" customHeight="1">
      <c r="C141" s="23" t="s">
        <v>74</v>
      </c>
      <c r="F141" s="91"/>
      <c r="G141" s="220"/>
      <c r="I141" s="228"/>
      <c r="J141" s="149"/>
    </row>
    <row r="142" spans="1:12" ht="15" customHeight="1" thickBot="1">
      <c r="C142" s="23" t="s">
        <v>75</v>
      </c>
      <c r="F142" s="147">
        <v>402000</v>
      </c>
      <c r="G142" s="220"/>
      <c r="H142" s="213">
        <v>402000</v>
      </c>
      <c r="I142" s="229"/>
      <c r="J142" s="147">
        <v>402000</v>
      </c>
      <c r="K142" s="229"/>
      <c r="L142" s="213">
        <v>402000</v>
      </c>
    </row>
    <row r="143" spans="1:12" ht="15" customHeight="1" thickTop="1">
      <c r="F143" s="91"/>
      <c r="G143" s="220"/>
      <c r="H143" s="207"/>
      <c r="I143" s="229"/>
      <c r="J143" s="185"/>
      <c r="K143" s="229"/>
      <c r="L143" s="207"/>
    </row>
    <row r="144" spans="1:12" ht="15" customHeight="1">
      <c r="B144" s="23" t="s">
        <v>76</v>
      </c>
      <c r="F144" s="92"/>
      <c r="G144" s="215"/>
      <c r="H144" s="207"/>
      <c r="I144" s="230"/>
      <c r="J144" s="187"/>
      <c r="K144" s="230"/>
      <c r="L144" s="207"/>
    </row>
    <row r="145" spans="1:12" ht="15" customHeight="1">
      <c r="C145" s="23" t="s">
        <v>77</v>
      </c>
      <c r="F145" s="92"/>
      <c r="G145" s="195"/>
      <c r="H145" s="207"/>
      <c r="I145" s="229"/>
      <c r="J145" s="186"/>
      <c r="K145" s="229"/>
      <c r="L145" s="207"/>
    </row>
    <row r="146" spans="1:12" ht="15" customHeight="1">
      <c r="C146" s="23" t="s">
        <v>252</v>
      </c>
      <c r="F146" s="149">
        <f>'7'!F37</f>
        <v>373000</v>
      </c>
      <c r="G146" s="195"/>
      <c r="H146" s="207">
        <v>373000</v>
      </c>
      <c r="I146" s="229"/>
      <c r="J146" s="149">
        <f>'8'!F32</f>
        <v>373000</v>
      </c>
      <c r="K146" s="229"/>
      <c r="L146" s="207">
        <v>373000</v>
      </c>
    </row>
    <row r="147" spans="1:12" ht="15" customHeight="1">
      <c r="A147" s="23" t="s">
        <v>78</v>
      </c>
      <c r="F147" s="149">
        <f>'7'!H37</f>
        <v>3680616</v>
      </c>
      <c r="G147" s="195"/>
      <c r="H147" s="207">
        <v>3680616</v>
      </c>
      <c r="I147" s="229"/>
      <c r="J147" s="149">
        <f>'8'!H32</f>
        <v>3680616</v>
      </c>
      <c r="K147" s="229"/>
      <c r="L147" s="207">
        <v>3680616</v>
      </c>
    </row>
    <row r="148" spans="1:12" ht="15" customHeight="1">
      <c r="A148" s="23" t="s">
        <v>79</v>
      </c>
      <c r="D148" s="83">
        <f>D99+2</f>
        <v>21</v>
      </c>
      <c r="F148" s="149">
        <f>'7'!J37</f>
        <v>-733976</v>
      </c>
      <c r="G148" s="195"/>
      <c r="H148" s="207">
        <v>-655001</v>
      </c>
      <c r="I148" s="229"/>
      <c r="J148" s="149">
        <f>'8'!J32</f>
        <v>-733976</v>
      </c>
      <c r="K148" s="229"/>
      <c r="L148" s="207">
        <v>-655001</v>
      </c>
    </row>
    <row r="149" spans="1:12" ht="15" customHeight="1">
      <c r="A149" s="23" t="s">
        <v>80</v>
      </c>
      <c r="F149" s="149"/>
      <c r="G149" s="195"/>
      <c r="H149" s="207"/>
      <c r="I149" s="229"/>
      <c r="J149" s="149"/>
      <c r="K149" s="229"/>
      <c r="L149" s="207"/>
    </row>
    <row r="150" spans="1:12" ht="15" customHeight="1">
      <c r="B150" s="23" t="s">
        <v>81</v>
      </c>
      <c r="F150" s="149"/>
      <c r="G150" s="220"/>
      <c r="H150" s="207"/>
      <c r="I150" s="229"/>
      <c r="J150" s="149"/>
      <c r="K150" s="229"/>
      <c r="L150" s="207"/>
    </row>
    <row r="151" spans="1:12" ht="15" customHeight="1">
      <c r="C151" s="23" t="s">
        <v>82</v>
      </c>
      <c r="F151" s="149">
        <f>'7'!L37</f>
        <v>40200</v>
      </c>
      <c r="G151" s="220"/>
      <c r="H151" s="207">
        <v>40200</v>
      </c>
      <c r="I151" s="229"/>
      <c r="J151" s="149">
        <f>'8'!L32</f>
        <v>40200</v>
      </c>
      <c r="K151" s="229"/>
      <c r="L151" s="207">
        <v>40200</v>
      </c>
    </row>
    <row r="152" spans="1:12" ht="15" customHeight="1">
      <c r="B152" s="23" t="s">
        <v>83</v>
      </c>
      <c r="F152" s="149">
        <f>'7'!N37</f>
        <v>42988420</v>
      </c>
      <c r="G152" s="220"/>
      <c r="H152" s="207">
        <v>42099717</v>
      </c>
      <c r="I152" s="229"/>
      <c r="J152" s="149">
        <f>'8'!N32</f>
        <v>30432219</v>
      </c>
      <c r="K152" s="229"/>
      <c r="L152" s="207">
        <v>29949923</v>
      </c>
    </row>
    <row r="153" spans="1:12" ht="15" customHeight="1">
      <c r="A153" s="23" t="s">
        <v>84</v>
      </c>
      <c r="F153" s="149"/>
      <c r="G153" s="220"/>
      <c r="H153" s="207"/>
      <c r="I153" s="229"/>
      <c r="J153" s="149"/>
      <c r="K153" s="229"/>
      <c r="L153" s="207"/>
    </row>
    <row r="154" spans="1:12" ht="15" customHeight="1">
      <c r="B154" s="23" t="s">
        <v>85</v>
      </c>
      <c r="F154" s="149">
        <v>0</v>
      </c>
      <c r="G154" s="220"/>
      <c r="H154" s="207">
        <v>0</v>
      </c>
      <c r="I154" s="229"/>
      <c r="J154" s="149">
        <f>'8'!P32</f>
        <v>23136</v>
      </c>
      <c r="K154" s="229"/>
      <c r="L154" s="207">
        <v>23136</v>
      </c>
    </row>
    <row r="155" spans="1:12" ht="15" customHeight="1">
      <c r="A155" s="23" t="s">
        <v>86</v>
      </c>
      <c r="F155" s="184">
        <f>'7'!Z37</f>
        <v>-4854339</v>
      </c>
      <c r="G155" s="220"/>
      <c r="H155" s="208">
        <v>-3839162</v>
      </c>
      <c r="I155" s="229"/>
      <c r="J155" s="184">
        <f>'8'!V32</f>
        <v>-342051</v>
      </c>
      <c r="K155" s="229"/>
      <c r="L155" s="208">
        <v>-250907</v>
      </c>
    </row>
    <row r="156" spans="1:12" ht="15" customHeight="1">
      <c r="F156" s="149"/>
      <c r="G156" s="220"/>
      <c r="H156" s="214"/>
      <c r="I156" s="229"/>
      <c r="J156" s="149"/>
      <c r="K156" s="229"/>
      <c r="L156" s="214"/>
    </row>
    <row r="157" spans="1:12" ht="15" customHeight="1">
      <c r="A157" s="78" t="s">
        <v>87</v>
      </c>
      <c r="B157" s="78"/>
      <c r="C157" s="78"/>
      <c r="F157" s="149">
        <f>SUM(F146:F156)</f>
        <v>41493921</v>
      </c>
      <c r="G157" s="195"/>
      <c r="H157" s="215">
        <f>SUM(H146:H156)</f>
        <v>41699370</v>
      </c>
      <c r="I157" s="229"/>
      <c r="J157" s="149">
        <f>SUM(J146:J156)</f>
        <v>33473144</v>
      </c>
      <c r="K157" s="229"/>
      <c r="L157" s="215">
        <f>SUM(L146:L156)</f>
        <v>33160967</v>
      </c>
    </row>
    <row r="158" spans="1:12" ht="15" customHeight="1">
      <c r="A158" s="23" t="s">
        <v>88</v>
      </c>
      <c r="F158" s="184">
        <f>'7'!AD37</f>
        <v>2116043</v>
      </c>
      <c r="G158" s="221"/>
      <c r="H158" s="208">
        <v>2310247</v>
      </c>
      <c r="I158" s="229"/>
      <c r="J158" s="184">
        <v>0</v>
      </c>
      <c r="K158" s="229"/>
      <c r="L158" s="208">
        <v>0</v>
      </c>
    </row>
    <row r="159" spans="1:12" ht="15" customHeight="1">
      <c r="A159" s="78"/>
      <c r="F159" s="149"/>
      <c r="G159" s="220"/>
      <c r="I159" s="228"/>
      <c r="J159" s="149"/>
      <c r="K159" s="193"/>
    </row>
    <row r="160" spans="1:12" ht="15" customHeight="1">
      <c r="A160" s="78" t="s">
        <v>89</v>
      </c>
      <c r="B160" s="78"/>
      <c r="F160" s="184">
        <f>SUM(F157:F158)</f>
        <v>43609964</v>
      </c>
      <c r="G160" s="221"/>
      <c r="H160" s="202">
        <f>SUM(H157:H158)</f>
        <v>44009617</v>
      </c>
      <c r="I160" s="195"/>
      <c r="J160" s="184">
        <f>SUM(J157:J158)</f>
        <v>33473144</v>
      </c>
      <c r="K160" s="195"/>
      <c r="L160" s="202">
        <f>SUM(L157:L159)</f>
        <v>33160967</v>
      </c>
    </row>
    <row r="161" spans="1:12" ht="15" customHeight="1">
      <c r="A161" s="78"/>
      <c r="F161" s="149"/>
      <c r="G161" s="220"/>
      <c r="I161" s="228"/>
      <c r="J161" s="149"/>
      <c r="K161" s="193"/>
    </row>
    <row r="162" spans="1:12" ht="15" customHeight="1" thickBot="1">
      <c r="A162" s="78" t="s">
        <v>90</v>
      </c>
      <c r="F162" s="183">
        <f>F110+F160</f>
        <v>113464037</v>
      </c>
      <c r="G162" s="220"/>
      <c r="H162" s="209">
        <f>H110+H160</f>
        <v>114229335</v>
      </c>
      <c r="I162" s="228"/>
      <c r="J162" s="183">
        <f>J110+J160</f>
        <v>94030358</v>
      </c>
      <c r="L162" s="209">
        <f>SUM(L110+L160)</f>
        <v>93781316</v>
      </c>
    </row>
    <row r="163" spans="1:12" ht="15" customHeight="1" thickTop="1">
      <c r="A163" s="78"/>
      <c r="G163" s="220"/>
      <c r="I163" s="228"/>
    </row>
    <row r="164" spans="1:12" ht="15" customHeight="1">
      <c r="A164" s="78"/>
      <c r="G164" s="195"/>
      <c r="I164" s="195"/>
      <c r="K164" s="195"/>
    </row>
    <row r="165" spans="1:12" ht="15" customHeight="1">
      <c r="A165" s="78"/>
      <c r="G165" s="195"/>
      <c r="I165" s="228"/>
    </row>
    <row r="166" spans="1:12" ht="15" customHeight="1">
      <c r="A166" s="78"/>
      <c r="G166" s="195"/>
      <c r="I166" s="228"/>
    </row>
    <row r="167" spans="1:12" ht="15" customHeight="1">
      <c r="A167" s="78"/>
      <c r="G167" s="195"/>
      <c r="I167" s="228"/>
    </row>
    <row r="168" spans="1:12" ht="15" customHeight="1">
      <c r="A168" s="78"/>
      <c r="G168" s="220"/>
      <c r="I168" s="228"/>
    </row>
    <row r="169" spans="1:12" ht="15" customHeight="1">
      <c r="A169" s="78"/>
      <c r="G169" s="220"/>
      <c r="I169" s="228"/>
    </row>
    <row r="170" spans="1:12" ht="15" customHeight="1">
      <c r="A170" s="78"/>
      <c r="G170" s="220"/>
      <c r="I170" s="228"/>
    </row>
    <row r="171" spans="1:12" ht="15" customHeight="1">
      <c r="A171" s="78"/>
      <c r="G171" s="220"/>
      <c r="I171" s="228"/>
    </row>
    <row r="172" spans="1:12" ht="15" customHeight="1">
      <c r="A172" s="78"/>
      <c r="G172" s="220"/>
      <c r="I172" s="228"/>
    </row>
    <row r="173" spans="1:12" ht="15" customHeight="1">
      <c r="A173" s="78"/>
      <c r="G173" s="220"/>
      <c r="I173" s="228"/>
    </row>
    <row r="174" spans="1:12" ht="15" customHeight="1">
      <c r="A174" s="78"/>
      <c r="G174" s="220"/>
      <c r="I174" s="228"/>
    </row>
    <row r="175" spans="1:12" ht="15" customHeight="1">
      <c r="A175" s="78"/>
      <c r="G175" s="220"/>
      <c r="I175" s="228"/>
    </row>
    <row r="176" spans="1:12" ht="15" customHeight="1">
      <c r="A176" s="78"/>
      <c r="G176" s="220"/>
      <c r="I176" s="228"/>
    </row>
    <row r="177" spans="1:12" ht="15" customHeight="1">
      <c r="A177" s="78"/>
      <c r="G177" s="220"/>
      <c r="I177" s="228"/>
    </row>
    <row r="178" spans="1:12" ht="15" customHeight="1">
      <c r="A178" s="78"/>
      <c r="G178" s="220"/>
      <c r="I178" s="228"/>
    </row>
    <row r="179" spans="1:12" ht="15" customHeight="1">
      <c r="A179" s="78"/>
      <c r="G179" s="220"/>
      <c r="I179" s="228"/>
    </row>
    <row r="180" spans="1:12" ht="15" customHeight="1">
      <c r="A180" s="78"/>
      <c r="G180" s="220"/>
      <c r="I180" s="228"/>
    </row>
    <row r="181" spans="1:12" ht="15" customHeight="1">
      <c r="A181" s="78"/>
      <c r="G181" s="220"/>
      <c r="I181" s="228"/>
    </row>
    <row r="182" spans="1:12" ht="3" customHeight="1">
      <c r="A182" s="78"/>
      <c r="G182" s="220"/>
      <c r="I182" s="228"/>
    </row>
    <row r="183" spans="1:12" ht="21.95" customHeight="1">
      <c r="A183" s="253" t="str">
        <f>$A$61</f>
        <v>The accompanying condensed notes to the interim financial information are an integral part of this interim financial information.</v>
      </c>
      <c r="B183" s="253"/>
      <c r="C183" s="253"/>
      <c r="D183" s="253"/>
      <c r="E183" s="253"/>
      <c r="F183" s="253"/>
      <c r="G183" s="253"/>
      <c r="H183" s="253"/>
      <c r="I183" s="253"/>
      <c r="J183" s="253"/>
      <c r="K183" s="253"/>
      <c r="L183" s="253"/>
    </row>
  </sheetData>
  <mergeCells count="15">
    <mergeCell ref="A183:L183"/>
    <mergeCell ref="F68:H68"/>
    <mergeCell ref="J68:L68"/>
    <mergeCell ref="A122:L122"/>
    <mergeCell ref="F128:H128"/>
    <mergeCell ref="J128:L128"/>
    <mergeCell ref="F129:H129"/>
    <mergeCell ref="J129:L129"/>
    <mergeCell ref="F67:H67"/>
    <mergeCell ref="J67:L67"/>
    <mergeCell ref="F6:H6"/>
    <mergeCell ref="J6:L6"/>
    <mergeCell ref="F7:H7"/>
    <mergeCell ref="J7:L7"/>
    <mergeCell ref="A61:L61"/>
  </mergeCells>
  <pageMargins left="0.8" right="0.5" top="0.5" bottom="0.6" header="0.49" footer="0.4"/>
  <pageSetup paperSize="9" scale="87" firstPageNumber="2" fitToHeight="0" orientation="portrait" useFirstPageNumber="1" horizontalDpi="1200" verticalDpi="1200" r:id="rId1"/>
  <headerFooter>
    <oddFooter>&amp;R&amp;"Arial,Regular"&amp;10&amp;P</oddFooter>
  </headerFooter>
  <rowBreaks count="2" manualBreakCount="2">
    <brk id="61" max="16383" man="1"/>
    <brk id="1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FFCC"/>
  </sheetPr>
  <dimension ref="A1:L110"/>
  <sheetViews>
    <sheetView topLeftCell="A57" zoomScaleNormal="100" zoomScaleSheetLayoutView="160" workbookViewId="0">
      <selection activeCell="C68" sqref="C68"/>
    </sheetView>
  </sheetViews>
  <sheetFormatPr defaultColWidth="6.85546875" defaultRowHeight="16.5" customHeight="1"/>
  <cols>
    <col min="1" max="2" width="1.5703125" style="28" customWidth="1"/>
    <col min="3" max="3" width="41" style="28" customWidth="1"/>
    <col min="4" max="4" width="5.7109375" style="27" customWidth="1"/>
    <col min="5" max="5" width="0.5703125" style="28" customWidth="1"/>
    <col min="6" max="6" width="12.7109375" style="6" customWidth="1"/>
    <col min="7" max="7" width="0.5703125" style="28" customWidth="1"/>
    <col min="8" max="8" width="12.7109375" style="6" customWidth="1"/>
    <col min="9" max="9" width="0.5703125" style="27" customWidth="1"/>
    <col min="10" max="10" width="12.7109375" style="6" customWidth="1"/>
    <col min="11" max="11" width="0.5703125" style="28" customWidth="1"/>
    <col min="12" max="12" width="12.7109375" style="6" customWidth="1"/>
    <col min="13" max="13" width="11" style="7" customWidth="1"/>
    <col min="14" max="16384" width="6.85546875" style="7"/>
  </cols>
  <sheetData>
    <row r="1" spans="1:12" ht="16.5" customHeight="1">
      <c r="A1" s="26" t="str">
        <f>'2-4'!A1</f>
        <v>Energy Absolute Public Company Limited</v>
      </c>
      <c r="B1" s="26"/>
      <c r="C1" s="26"/>
      <c r="G1" s="10"/>
      <c r="I1" s="9"/>
      <c r="K1" s="10"/>
      <c r="L1" s="152" t="s">
        <v>6</v>
      </c>
    </row>
    <row r="2" spans="1:12" ht="16.5" customHeight="1">
      <c r="A2" s="26" t="s">
        <v>91</v>
      </c>
      <c r="B2" s="26"/>
      <c r="C2" s="26"/>
      <c r="G2" s="10"/>
      <c r="I2" s="9"/>
      <c r="K2" s="10"/>
    </row>
    <row r="3" spans="1:12" ht="16.5" customHeight="1">
      <c r="A3" s="29" t="s">
        <v>92</v>
      </c>
      <c r="B3" s="30"/>
      <c r="C3" s="30"/>
      <c r="D3" s="31"/>
      <c r="E3" s="32"/>
      <c r="F3" s="8"/>
      <c r="G3" s="33"/>
      <c r="H3" s="8"/>
      <c r="I3" s="34"/>
      <c r="J3" s="8"/>
      <c r="K3" s="33"/>
      <c r="L3" s="8"/>
    </row>
    <row r="4" spans="1:12" ht="17.100000000000001" customHeight="1">
      <c r="A4" s="125"/>
      <c r="B4" s="26"/>
      <c r="C4" s="26"/>
      <c r="G4" s="10"/>
      <c r="I4" s="9"/>
      <c r="K4" s="10"/>
    </row>
    <row r="5" spans="1:12" ht="17.100000000000001" customHeight="1">
      <c r="A5" s="125"/>
      <c r="B5" s="26"/>
      <c r="C5" s="26"/>
      <c r="G5" s="10"/>
      <c r="I5" s="9"/>
      <c r="K5" s="10"/>
    </row>
    <row r="6" spans="1:12" ht="17.100000000000001" customHeight="1">
      <c r="F6" s="250" t="s">
        <v>3</v>
      </c>
      <c r="G6" s="250"/>
      <c r="H6" s="250"/>
      <c r="I6" s="87"/>
      <c r="J6" s="250" t="s">
        <v>4</v>
      </c>
      <c r="K6" s="250"/>
      <c r="L6" s="250"/>
    </row>
    <row r="7" spans="1:12" s="24" customFormat="1" ht="17.100000000000001" customHeight="1">
      <c r="B7" s="23"/>
      <c r="C7" s="23"/>
      <c r="D7" s="88"/>
      <c r="E7" s="78"/>
      <c r="F7" s="254" t="s">
        <v>5</v>
      </c>
      <c r="G7" s="254"/>
      <c r="H7" s="254"/>
      <c r="I7" s="89"/>
      <c r="J7" s="254" t="s">
        <v>5</v>
      </c>
      <c r="K7" s="254"/>
      <c r="L7" s="254"/>
    </row>
    <row r="8" spans="1:12" s="24" customFormat="1" ht="17.100000000000001" customHeight="1">
      <c r="B8" s="23"/>
      <c r="C8" s="23"/>
      <c r="D8" s="88"/>
      <c r="E8" s="78"/>
      <c r="F8" s="188"/>
      <c r="G8" s="188"/>
      <c r="H8" s="188"/>
      <c r="I8" s="89"/>
      <c r="J8" s="188"/>
      <c r="K8" s="188"/>
      <c r="L8" s="188" t="s">
        <v>247</v>
      </c>
    </row>
    <row r="9" spans="1:12" s="24" customFormat="1" ht="17.100000000000001" customHeight="1">
      <c r="A9" s="23"/>
      <c r="B9" s="23"/>
      <c r="C9" s="23"/>
      <c r="D9" s="83"/>
      <c r="E9" s="78"/>
      <c r="F9" s="118">
        <v>2024</v>
      </c>
      <c r="G9" s="126"/>
      <c r="H9" s="118">
        <v>2023</v>
      </c>
      <c r="I9" s="79"/>
      <c r="J9" s="118">
        <v>2024</v>
      </c>
      <c r="K9" s="126"/>
      <c r="L9" s="118">
        <v>2023</v>
      </c>
    </row>
    <row r="10" spans="1:12" s="24" customFormat="1" ht="17.100000000000001" customHeight="1">
      <c r="A10" s="23"/>
      <c r="B10" s="23"/>
      <c r="C10" s="23"/>
      <c r="D10" s="81" t="s">
        <v>11</v>
      </c>
      <c r="E10" s="78"/>
      <c r="F10" s="96" t="s">
        <v>12</v>
      </c>
      <c r="G10" s="78"/>
      <c r="H10" s="96" t="s">
        <v>12</v>
      </c>
      <c r="I10" s="79"/>
      <c r="J10" s="96" t="s">
        <v>12</v>
      </c>
      <c r="K10" s="78"/>
      <c r="L10" s="96" t="s">
        <v>12</v>
      </c>
    </row>
    <row r="11" spans="1:12" s="24" customFormat="1" ht="16.5" customHeight="1">
      <c r="A11" s="23"/>
      <c r="B11" s="23"/>
      <c r="C11" s="23"/>
      <c r="D11" s="79"/>
      <c r="E11" s="78"/>
      <c r="F11" s="90"/>
      <c r="G11" s="78"/>
      <c r="H11" s="111"/>
      <c r="I11" s="79"/>
      <c r="J11" s="90"/>
      <c r="K11" s="78"/>
      <c r="L11" s="111"/>
    </row>
    <row r="12" spans="1:12" ht="16.5" customHeight="1">
      <c r="A12" s="28" t="s">
        <v>93</v>
      </c>
      <c r="F12" s="127">
        <v>4431814</v>
      </c>
      <c r="G12" s="128"/>
      <c r="H12" s="6">
        <v>7094000</v>
      </c>
      <c r="I12" s="128"/>
      <c r="J12" s="127">
        <v>1142412</v>
      </c>
      <c r="K12" s="128"/>
      <c r="L12" s="6">
        <v>1353773</v>
      </c>
    </row>
    <row r="13" spans="1:12" ht="16.5" customHeight="1">
      <c r="A13" s="28" t="s">
        <v>94</v>
      </c>
      <c r="F13" s="127">
        <v>1355117</v>
      </c>
      <c r="G13" s="128"/>
      <c r="H13" s="6">
        <v>1800681</v>
      </c>
      <c r="I13" s="128"/>
      <c r="J13" s="127">
        <v>377670</v>
      </c>
      <c r="K13" s="7"/>
      <c r="L13" s="6">
        <v>705039</v>
      </c>
    </row>
    <row r="14" spans="1:12" ht="16.5" customHeight="1">
      <c r="A14" s="28" t="s">
        <v>95</v>
      </c>
      <c r="D14" s="94">
        <f>'2-4'!D104-0.5</f>
        <v>23.2</v>
      </c>
      <c r="F14" s="127">
        <v>0</v>
      </c>
      <c r="G14" s="128"/>
      <c r="H14" s="6">
        <v>0</v>
      </c>
      <c r="I14" s="128"/>
      <c r="J14" s="127">
        <v>144721</v>
      </c>
      <c r="K14" s="128"/>
      <c r="L14" s="6">
        <v>262730</v>
      </c>
    </row>
    <row r="15" spans="1:12" ht="16.5" customHeight="1">
      <c r="A15" s="28" t="s">
        <v>96</v>
      </c>
      <c r="F15" s="130">
        <v>94130</v>
      </c>
      <c r="G15" s="128"/>
      <c r="H15" s="8">
        <v>9485</v>
      </c>
      <c r="I15" s="128"/>
      <c r="J15" s="130">
        <v>371331</v>
      </c>
      <c r="K15" s="128"/>
      <c r="L15" s="8">
        <v>169613</v>
      </c>
    </row>
    <row r="16" spans="1:12" ht="16.5" customHeight="1">
      <c r="F16" s="127"/>
      <c r="G16" s="128"/>
      <c r="I16" s="128"/>
      <c r="J16" s="127"/>
      <c r="K16" s="128"/>
    </row>
    <row r="17" spans="1:12" ht="16.5" customHeight="1">
      <c r="A17" s="26" t="s">
        <v>97</v>
      </c>
      <c r="F17" s="130">
        <f>SUM(F12:F15)</f>
        <v>5881061</v>
      </c>
      <c r="G17" s="128"/>
      <c r="H17" s="8">
        <f>SUM(H12:H15)</f>
        <v>8904166</v>
      </c>
      <c r="I17" s="128"/>
      <c r="J17" s="130">
        <f>SUM(J12:J15)</f>
        <v>2036134</v>
      </c>
      <c r="K17" s="128"/>
      <c r="L17" s="8">
        <f>SUM(L12:L15)</f>
        <v>2491155</v>
      </c>
    </row>
    <row r="18" spans="1:12" ht="16.5" customHeight="1">
      <c r="F18" s="127"/>
      <c r="G18" s="128"/>
      <c r="I18" s="128"/>
      <c r="J18" s="127"/>
      <c r="K18" s="128"/>
    </row>
    <row r="19" spans="1:12" ht="16.5" customHeight="1">
      <c r="A19" s="28" t="s">
        <v>98</v>
      </c>
      <c r="D19" s="129"/>
      <c r="F19" s="127">
        <v>-4271488</v>
      </c>
      <c r="G19" s="10"/>
      <c r="H19" s="6">
        <v>-5596641</v>
      </c>
      <c r="I19" s="10"/>
      <c r="J19" s="127">
        <v>-943007</v>
      </c>
      <c r="K19" s="10"/>
      <c r="L19" s="6">
        <v>-1044700</v>
      </c>
    </row>
    <row r="20" spans="1:12" ht="16.5" customHeight="1">
      <c r="A20" s="28" t="s">
        <v>99</v>
      </c>
      <c r="E20" s="128"/>
      <c r="F20" s="127">
        <v>-15031</v>
      </c>
      <c r="G20" s="128"/>
      <c r="H20" s="6">
        <v>-14383</v>
      </c>
      <c r="I20" s="128"/>
      <c r="J20" s="127">
        <v>-6097</v>
      </c>
      <c r="K20" s="128"/>
      <c r="L20" s="6">
        <v>-7678</v>
      </c>
    </row>
    <row r="21" spans="1:12" ht="16.5" customHeight="1">
      <c r="A21" s="28" t="s">
        <v>100</v>
      </c>
      <c r="E21" s="128"/>
      <c r="F21" s="127">
        <v>-310311</v>
      </c>
      <c r="G21" s="128"/>
      <c r="H21" s="6">
        <v>-353752</v>
      </c>
      <c r="I21" s="128"/>
      <c r="J21" s="127">
        <v>-147699</v>
      </c>
      <c r="K21" s="128"/>
      <c r="L21" s="6">
        <v>-116740</v>
      </c>
    </row>
    <row r="22" spans="1:12" ht="16.5" customHeight="1">
      <c r="A22" s="28" t="s">
        <v>270</v>
      </c>
      <c r="E22" s="128"/>
      <c r="F22" s="127">
        <v>-20681</v>
      </c>
      <c r="G22" s="128"/>
      <c r="H22" s="6">
        <v>0</v>
      </c>
      <c r="I22" s="128"/>
      <c r="J22" s="127">
        <v>-20681</v>
      </c>
      <c r="K22" s="128"/>
      <c r="L22" s="6">
        <v>0</v>
      </c>
    </row>
    <row r="23" spans="1:12" ht="16.5" customHeight="1">
      <c r="A23" s="28" t="s">
        <v>101</v>
      </c>
      <c r="E23" s="128"/>
      <c r="F23" s="127">
        <v>51441</v>
      </c>
      <c r="G23" s="128"/>
      <c r="H23" s="6">
        <v>-1206</v>
      </c>
      <c r="I23" s="128"/>
      <c r="J23" s="127">
        <v>70477</v>
      </c>
      <c r="K23" s="128"/>
      <c r="L23" s="6">
        <v>-9346</v>
      </c>
    </row>
    <row r="24" spans="1:12" ht="16.5" customHeight="1">
      <c r="A24" s="28" t="s">
        <v>102</v>
      </c>
      <c r="E24" s="128"/>
      <c r="F24" s="130">
        <v>-645370</v>
      </c>
      <c r="G24" s="128"/>
      <c r="H24" s="8">
        <v>-484697</v>
      </c>
      <c r="I24" s="128"/>
      <c r="J24" s="130">
        <v>-444184</v>
      </c>
      <c r="K24" s="128"/>
      <c r="L24" s="8">
        <v>-320853</v>
      </c>
    </row>
    <row r="25" spans="1:12" ht="16.5" customHeight="1">
      <c r="F25" s="127"/>
      <c r="G25" s="128"/>
      <c r="I25" s="128"/>
      <c r="J25" s="127"/>
      <c r="K25" s="128"/>
    </row>
    <row r="26" spans="1:12" ht="16.5" customHeight="1">
      <c r="A26" s="26" t="s">
        <v>103</v>
      </c>
      <c r="E26" s="128"/>
      <c r="F26" s="130">
        <f>SUM(F19:F25)</f>
        <v>-5211440</v>
      </c>
      <c r="G26" s="128"/>
      <c r="H26" s="8">
        <f>SUM(H19:H25)</f>
        <v>-6450679</v>
      </c>
      <c r="I26" s="6"/>
      <c r="J26" s="130">
        <f>SUM(J19:J25)</f>
        <v>-1491191</v>
      </c>
      <c r="K26" s="6"/>
      <c r="L26" s="8">
        <f>SUM(L19:L25)</f>
        <v>-1499317</v>
      </c>
    </row>
    <row r="27" spans="1:12" ht="16.5" customHeight="1">
      <c r="A27" s="26"/>
      <c r="E27" s="128"/>
      <c r="F27" s="127"/>
      <c r="G27" s="128"/>
      <c r="I27" s="6"/>
      <c r="J27" s="127"/>
      <c r="K27" s="6"/>
    </row>
    <row r="28" spans="1:12" ht="16.5" customHeight="1">
      <c r="A28" s="28" t="s">
        <v>104</v>
      </c>
      <c r="F28" s="127"/>
      <c r="G28" s="128"/>
      <c r="I28" s="128"/>
      <c r="J28" s="127"/>
      <c r="K28" s="128"/>
    </row>
    <row r="29" spans="1:12" ht="16.5" customHeight="1">
      <c r="B29" s="28" t="s">
        <v>105</v>
      </c>
      <c r="D29" s="27">
        <f>'2-4'!D42</f>
        <v>14</v>
      </c>
      <c r="F29" s="130">
        <v>63052</v>
      </c>
      <c r="G29" s="128"/>
      <c r="H29" s="8">
        <v>36515</v>
      </c>
      <c r="I29" s="128"/>
      <c r="J29" s="130">
        <v>0</v>
      </c>
      <c r="K29" s="128"/>
      <c r="L29" s="8">
        <v>0</v>
      </c>
    </row>
    <row r="30" spans="1:12" ht="16.5" customHeight="1">
      <c r="F30" s="127"/>
      <c r="G30" s="10"/>
      <c r="I30" s="6"/>
      <c r="J30" s="127"/>
      <c r="K30" s="6"/>
    </row>
    <row r="31" spans="1:12" ht="16.5" customHeight="1">
      <c r="A31" s="26" t="s">
        <v>106</v>
      </c>
      <c r="F31" s="127">
        <f>SUM(F17,F26,F29)</f>
        <v>732673</v>
      </c>
      <c r="G31" s="6"/>
      <c r="H31" s="6">
        <f>SUM(H17,H26,H29)</f>
        <v>2490002</v>
      </c>
      <c r="I31" s="6"/>
      <c r="J31" s="127">
        <f>SUM(J17,J26,J29)</f>
        <v>544943</v>
      </c>
      <c r="K31" s="6"/>
      <c r="L31" s="6">
        <f>SUM(L17,L26,L29)</f>
        <v>991838</v>
      </c>
    </row>
    <row r="32" spans="1:12" ht="16.5" customHeight="1">
      <c r="A32" s="28" t="s">
        <v>107</v>
      </c>
      <c r="D32" s="27">
        <f>'2-4'!D99+1</f>
        <v>20</v>
      </c>
      <c r="F32" s="130">
        <v>-43941</v>
      </c>
      <c r="G32" s="128"/>
      <c r="H32" s="8">
        <v>-98023</v>
      </c>
      <c r="I32" s="128"/>
      <c r="J32" s="130">
        <v>-62647</v>
      </c>
      <c r="K32" s="128"/>
      <c r="L32" s="8">
        <v>-72551</v>
      </c>
    </row>
    <row r="33" spans="1:12" ht="16.5" customHeight="1">
      <c r="F33" s="127"/>
      <c r="G33" s="128"/>
      <c r="I33" s="128"/>
      <c r="J33" s="127"/>
      <c r="K33" s="128"/>
    </row>
    <row r="34" spans="1:12" ht="16.5" customHeight="1">
      <c r="A34" s="26" t="s">
        <v>108</v>
      </c>
      <c r="F34" s="130">
        <f>SUM(F31:F32)</f>
        <v>688732</v>
      </c>
      <c r="G34" s="6"/>
      <c r="H34" s="8">
        <f>SUM(H31:H32)</f>
        <v>2391979</v>
      </c>
      <c r="I34" s="6"/>
      <c r="J34" s="130">
        <f>SUM(J31:J32)</f>
        <v>482296</v>
      </c>
      <c r="K34" s="6"/>
      <c r="L34" s="8">
        <f>SUM(L31:L32)</f>
        <v>919287</v>
      </c>
    </row>
    <row r="35" spans="1:12" ht="16.5" customHeight="1">
      <c r="F35" s="127"/>
      <c r="G35" s="6"/>
      <c r="I35" s="6"/>
      <c r="J35" s="127"/>
      <c r="K35" s="6"/>
    </row>
    <row r="36" spans="1:12" ht="16.5" customHeight="1">
      <c r="A36" s="26" t="s">
        <v>109</v>
      </c>
      <c r="F36" s="127"/>
      <c r="G36" s="6"/>
      <c r="I36" s="6"/>
      <c r="J36" s="127"/>
      <c r="K36" s="6"/>
    </row>
    <row r="37" spans="1:12" ht="16.5" customHeight="1">
      <c r="A37" s="7"/>
      <c r="F37" s="127"/>
      <c r="G37" s="6"/>
      <c r="I37" s="6"/>
      <c r="J37" s="127"/>
      <c r="K37" s="6"/>
    </row>
    <row r="38" spans="1:12" ht="16.5" customHeight="1">
      <c r="A38" s="7" t="s">
        <v>110</v>
      </c>
      <c r="F38" s="127"/>
      <c r="G38" s="6"/>
      <c r="I38" s="6"/>
      <c r="J38" s="127"/>
      <c r="K38" s="6"/>
    </row>
    <row r="39" spans="1:12" ht="16.5" customHeight="1">
      <c r="A39" s="7"/>
      <c r="B39" s="28" t="s">
        <v>111</v>
      </c>
      <c r="F39" s="127"/>
      <c r="G39" s="6"/>
      <c r="I39" s="6"/>
      <c r="J39" s="127"/>
      <c r="K39" s="6"/>
    </row>
    <row r="40" spans="1:12" ht="16.5" customHeight="1">
      <c r="A40" s="7"/>
      <c r="B40" s="131"/>
      <c r="C40" s="28" t="s">
        <v>291</v>
      </c>
      <c r="F40" s="127"/>
      <c r="G40" s="6"/>
      <c r="I40" s="6"/>
      <c r="J40" s="127"/>
      <c r="K40" s="6"/>
    </row>
    <row r="41" spans="1:12" ht="16.5" customHeight="1">
      <c r="A41" s="7"/>
      <c r="C41" s="28" t="s">
        <v>292</v>
      </c>
      <c r="F41" s="127"/>
      <c r="G41" s="6"/>
      <c r="I41" s="6"/>
      <c r="J41" s="127"/>
      <c r="K41" s="6"/>
    </row>
    <row r="42" spans="1:12" ht="16.5" customHeight="1">
      <c r="A42" s="7"/>
      <c r="B42" s="7"/>
      <c r="C42" s="7" t="s">
        <v>112</v>
      </c>
      <c r="D42" s="27">
        <f>D29-1</f>
        <v>13</v>
      </c>
      <c r="F42" s="127">
        <v>-1074316</v>
      </c>
      <c r="G42" s="6"/>
      <c r="H42" s="6">
        <v>-43983</v>
      </c>
      <c r="I42" s="6"/>
      <c r="J42" s="127">
        <v>-113930</v>
      </c>
      <c r="K42" s="6"/>
      <c r="L42" s="6">
        <v>-43984</v>
      </c>
    </row>
    <row r="43" spans="1:12" ht="16.5" customHeight="1">
      <c r="A43" s="7"/>
      <c r="B43" s="28" t="s">
        <v>113</v>
      </c>
      <c r="F43" s="127"/>
      <c r="G43" s="6"/>
      <c r="I43" s="6"/>
      <c r="J43" s="127"/>
      <c r="K43" s="6"/>
    </row>
    <row r="44" spans="1:12" ht="16.5" customHeight="1">
      <c r="A44" s="7"/>
      <c r="C44" s="28" t="s">
        <v>114</v>
      </c>
      <c r="F44" s="130">
        <v>24618</v>
      </c>
      <c r="G44" s="6"/>
      <c r="H44" s="8">
        <v>8797</v>
      </c>
      <c r="I44" s="6"/>
      <c r="J44" s="130">
        <v>22786</v>
      </c>
      <c r="K44" s="6"/>
      <c r="L44" s="8">
        <v>8797</v>
      </c>
    </row>
    <row r="45" spans="1:12" ht="16.5" customHeight="1">
      <c r="A45" s="7"/>
      <c r="F45" s="127"/>
      <c r="G45" s="6"/>
      <c r="I45" s="6"/>
      <c r="J45" s="127"/>
      <c r="K45" s="6"/>
    </row>
    <row r="46" spans="1:12" ht="16.5" customHeight="1">
      <c r="A46" s="124" t="s">
        <v>115</v>
      </c>
      <c r="B46" s="26"/>
      <c r="F46" s="127"/>
      <c r="G46" s="6"/>
      <c r="I46" s="6"/>
      <c r="J46" s="127"/>
      <c r="K46" s="6"/>
    </row>
    <row r="47" spans="1:12" ht="16.5" customHeight="1">
      <c r="A47" s="124"/>
      <c r="B47" s="124" t="s">
        <v>116</v>
      </c>
      <c r="F47" s="130">
        <f>SUM(F40:F44)</f>
        <v>-1049698</v>
      </c>
      <c r="G47" s="6"/>
      <c r="H47" s="8">
        <f>SUM(H40:H44)</f>
        <v>-35186</v>
      </c>
      <c r="I47" s="6"/>
      <c r="J47" s="130">
        <f>SUM(J40:J44)</f>
        <v>-91144</v>
      </c>
      <c r="K47" s="6"/>
      <c r="L47" s="8">
        <f>SUM(L40:L44)</f>
        <v>-35187</v>
      </c>
    </row>
    <row r="48" spans="1:12" ht="16.5" customHeight="1">
      <c r="A48" s="7"/>
      <c r="G48" s="6"/>
      <c r="I48" s="6"/>
      <c r="K48" s="6"/>
    </row>
    <row r="49" spans="1:12" ht="16.5" customHeight="1">
      <c r="A49" s="7"/>
      <c r="G49" s="6"/>
      <c r="I49" s="6"/>
      <c r="K49" s="6"/>
    </row>
    <row r="50" spans="1:12" ht="16.5" customHeight="1">
      <c r="A50" s="7"/>
      <c r="G50" s="6"/>
      <c r="I50" s="6"/>
      <c r="K50" s="6"/>
    </row>
    <row r="51" spans="1:12" ht="16.5" customHeight="1">
      <c r="A51" s="7"/>
      <c r="G51" s="6"/>
      <c r="I51" s="6"/>
      <c r="K51" s="6"/>
    </row>
    <row r="52" spans="1:12" ht="16.5" customHeight="1">
      <c r="A52" s="7"/>
      <c r="G52" s="6"/>
      <c r="I52" s="6"/>
      <c r="K52" s="6"/>
    </row>
    <row r="53" spans="1:12" ht="16.5" customHeight="1">
      <c r="A53" s="7"/>
      <c r="G53" s="6"/>
      <c r="I53" s="6"/>
      <c r="K53" s="6"/>
    </row>
    <row r="54" spans="1:12" ht="13.5" customHeight="1">
      <c r="A54" s="7"/>
      <c r="G54" s="6"/>
      <c r="I54" s="6"/>
      <c r="K54" s="6"/>
    </row>
    <row r="55" spans="1:12" s="24" customFormat="1" ht="21.95" customHeight="1">
      <c r="A55" s="253" t="s">
        <v>46</v>
      </c>
      <c r="B55" s="253"/>
      <c r="C55" s="253"/>
      <c r="D55" s="253"/>
      <c r="E55" s="253"/>
      <c r="F55" s="253"/>
      <c r="G55" s="253"/>
      <c r="H55" s="253"/>
      <c r="I55" s="253"/>
      <c r="J55" s="253"/>
      <c r="K55" s="253"/>
      <c r="L55" s="253"/>
    </row>
    <row r="56" spans="1:12" ht="16.5" customHeight="1">
      <c r="A56" s="26" t="str">
        <f>A1</f>
        <v>Energy Absolute Public Company Limited</v>
      </c>
      <c r="B56" s="26"/>
      <c r="C56" s="26"/>
      <c r="G56" s="10"/>
      <c r="I56" s="9"/>
      <c r="K56" s="10"/>
      <c r="L56" s="152" t="s">
        <v>6</v>
      </c>
    </row>
    <row r="57" spans="1:12" ht="16.5" customHeight="1">
      <c r="A57" s="26" t="s">
        <v>91</v>
      </c>
      <c r="B57" s="26"/>
      <c r="C57" s="26"/>
      <c r="G57" s="10"/>
      <c r="I57" s="9"/>
      <c r="K57" s="10"/>
    </row>
    <row r="58" spans="1:12" ht="16.5" customHeight="1">
      <c r="A58" s="29" t="str">
        <f>+A3</f>
        <v>For the three-month period ended 31 March 2024</v>
      </c>
      <c r="B58" s="30"/>
      <c r="C58" s="30"/>
      <c r="D58" s="31"/>
      <c r="E58" s="32"/>
      <c r="F58" s="8"/>
      <c r="G58" s="33"/>
      <c r="H58" s="8"/>
      <c r="I58" s="34"/>
      <c r="J58" s="8"/>
      <c r="K58" s="33"/>
      <c r="L58" s="8"/>
    </row>
    <row r="59" spans="1:12" ht="17.100000000000001" customHeight="1">
      <c r="A59" s="125"/>
      <c r="B59" s="26"/>
      <c r="C59" s="26"/>
      <c r="G59" s="10"/>
      <c r="I59" s="9"/>
      <c r="K59" s="10"/>
    </row>
    <row r="60" spans="1:12" ht="17.100000000000001" customHeight="1">
      <c r="A60" s="125"/>
      <c r="B60" s="26"/>
      <c r="C60" s="26"/>
      <c r="G60" s="10"/>
      <c r="I60" s="9"/>
      <c r="K60" s="10"/>
    </row>
    <row r="61" spans="1:12" ht="17.100000000000001" customHeight="1">
      <c r="F61" s="250" t="s">
        <v>3</v>
      </c>
      <c r="G61" s="250"/>
      <c r="H61" s="250"/>
      <c r="I61" s="87"/>
      <c r="J61" s="250" t="s">
        <v>4</v>
      </c>
      <c r="K61" s="250"/>
      <c r="L61" s="250"/>
    </row>
    <row r="62" spans="1:12" s="24" customFormat="1" ht="17.100000000000001" customHeight="1">
      <c r="B62" s="23"/>
      <c r="C62" s="23"/>
      <c r="D62" s="88"/>
      <c r="E62" s="78"/>
      <c r="F62" s="254" t="s">
        <v>5</v>
      </c>
      <c r="G62" s="254"/>
      <c r="H62" s="254"/>
      <c r="I62" s="89"/>
      <c r="J62" s="254" t="s">
        <v>5</v>
      </c>
      <c r="K62" s="254"/>
      <c r="L62" s="254"/>
    </row>
    <row r="63" spans="1:12" s="24" customFormat="1" ht="17.100000000000001" customHeight="1">
      <c r="B63" s="23"/>
      <c r="C63" s="23"/>
      <c r="D63" s="88"/>
      <c r="E63" s="78"/>
      <c r="F63" s="188"/>
      <c r="G63" s="188"/>
      <c r="H63" s="188"/>
      <c r="I63" s="89"/>
      <c r="J63" s="188"/>
      <c r="K63" s="188"/>
      <c r="L63" s="188" t="s">
        <v>247</v>
      </c>
    </row>
    <row r="64" spans="1:12" s="24" customFormat="1" ht="17.100000000000001" customHeight="1">
      <c r="A64" s="23"/>
      <c r="B64" s="23"/>
      <c r="C64" s="23"/>
      <c r="D64" s="83"/>
      <c r="E64" s="78"/>
      <c r="F64" s="118">
        <v>2024</v>
      </c>
      <c r="G64" s="126"/>
      <c r="H64" s="118">
        <v>2023</v>
      </c>
      <c r="I64" s="79"/>
      <c r="J64" s="118">
        <v>2024</v>
      </c>
      <c r="K64" s="126"/>
      <c r="L64" s="118">
        <v>2023</v>
      </c>
    </row>
    <row r="65" spans="1:12" s="24" customFormat="1" ht="17.100000000000001" customHeight="1">
      <c r="A65" s="23"/>
      <c r="B65" s="23"/>
      <c r="C65" s="23"/>
      <c r="D65" s="81" t="s">
        <v>11</v>
      </c>
      <c r="E65" s="78"/>
      <c r="F65" s="96" t="s">
        <v>12</v>
      </c>
      <c r="G65" s="78"/>
      <c r="H65" s="96" t="s">
        <v>12</v>
      </c>
      <c r="I65" s="79"/>
      <c r="J65" s="96" t="s">
        <v>12</v>
      </c>
      <c r="K65" s="78"/>
      <c r="L65" s="96" t="s">
        <v>12</v>
      </c>
    </row>
    <row r="66" spans="1:12" s="24" customFormat="1" ht="16.5" customHeight="1">
      <c r="A66" s="23"/>
      <c r="B66" s="23"/>
      <c r="C66" s="23"/>
      <c r="D66" s="83"/>
      <c r="E66" s="78"/>
      <c r="F66" s="90"/>
      <c r="G66" s="78"/>
      <c r="H66" s="111"/>
      <c r="I66" s="79"/>
      <c r="J66" s="90"/>
      <c r="K66" s="78"/>
      <c r="L66" s="111"/>
    </row>
    <row r="67" spans="1:12" ht="16.5" customHeight="1">
      <c r="A67" s="7" t="s">
        <v>118</v>
      </c>
      <c r="F67" s="127"/>
      <c r="G67" s="6"/>
      <c r="I67" s="6"/>
      <c r="J67" s="127"/>
      <c r="K67" s="6"/>
    </row>
    <row r="68" spans="1:12" ht="16.5" customHeight="1">
      <c r="A68" s="7"/>
      <c r="B68" s="28" t="s">
        <v>111</v>
      </c>
      <c r="F68" s="127"/>
      <c r="G68" s="6"/>
      <c r="I68" s="6"/>
      <c r="J68" s="127"/>
      <c r="K68" s="6"/>
    </row>
    <row r="69" spans="1:12" ht="16.5" customHeight="1">
      <c r="A69" s="7"/>
      <c r="B69" s="131" t="s">
        <v>119</v>
      </c>
      <c r="F69" s="127"/>
      <c r="G69" s="6"/>
      <c r="I69" s="6"/>
      <c r="J69" s="127"/>
      <c r="K69" s="6"/>
    </row>
    <row r="70" spans="1:12" ht="16.5" customHeight="1">
      <c r="A70" s="7"/>
      <c r="C70" s="28" t="s">
        <v>120</v>
      </c>
      <c r="F70" s="127"/>
      <c r="G70" s="6"/>
      <c r="I70" s="6"/>
      <c r="J70" s="127"/>
      <c r="K70" s="6"/>
    </row>
    <row r="71" spans="1:12" ht="16.5" customHeight="1">
      <c r="A71" s="7"/>
      <c r="C71" s="28" t="s">
        <v>121</v>
      </c>
      <c r="D71" s="27">
        <f>D29</f>
        <v>14</v>
      </c>
      <c r="F71" s="127">
        <v>27898</v>
      </c>
      <c r="G71" s="6"/>
      <c r="H71" s="6">
        <v>-1341</v>
      </c>
      <c r="I71" s="6"/>
      <c r="J71" s="127">
        <v>0</v>
      </c>
      <c r="K71" s="6"/>
      <c r="L71" s="6">
        <v>0</v>
      </c>
    </row>
    <row r="72" spans="1:12" ht="16.5" customHeight="1">
      <c r="A72" s="7"/>
      <c r="B72" s="28" t="s">
        <v>122</v>
      </c>
      <c r="F72" s="127">
        <v>12390</v>
      </c>
      <c r="G72" s="6"/>
      <c r="H72" s="6">
        <v>-17228</v>
      </c>
      <c r="I72" s="6"/>
      <c r="J72" s="127">
        <v>0</v>
      </c>
      <c r="K72" s="6"/>
      <c r="L72" s="6">
        <v>0</v>
      </c>
    </row>
    <row r="73" spans="1:12" ht="16.5" customHeight="1">
      <c r="A73" s="7"/>
      <c r="B73" s="28" t="s">
        <v>123</v>
      </c>
      <c r="F73" s="127"/>
      <c r="G73" s="6"/>
      <c r="I73" s="6"/>
      <c r="J73" s="127"/>
      <c r="K73" s="6"/>
    </row>
    <row r="74" spans="1:12" ht="16.5" customHeight="1">
      <c r="A74" s="7"/>
      <c r="C74" s="28" t="s">
        <v>114</v>
      </c>
      <c r="F74" s="130">
        <v>0</v>
      </c>
      <c r="G74" s="6"/>
      <c r="H74" s="8">
        <v>0</v>
      </c>
      <c r="I74" s="6"/>
      <c r="J74" s="130">
        <v>0</v>
      </c>
      <c r="K74" s="6"/>
      <c r="L74" s="8">
        <v>0</v>
      </c>
    </row>
    <row r="75" spans="1:12" ht="16.5" customHeight="1">
      <c r="A75" s="7"/>
      <c r="F75" s="127"/>
      <c r="G75" s="6"/>
      <c r="I75" s="6"/>
      <c r="J75" s="127"/>
      <c r="K75" s="6"/>
    </row>
    <row r="76" spans="1:12" ht="16.5" customHeight="1">
      <c r="A76" s="124" t="s">
        <v>124</v>
      </c>
      <c r="B76" s="26"/>
      <c r="F76" s="127"/>
      <c r="G76" s="6"/>
      <c r="I76" s="6"/>
      <c r="J76" s="127"/>
      <c r="K76" s="6"/>
    </row>
    <row r="77" spans="1:12" ht="16.5" customHeight="1">
      <c r="A77" s="124"/>
      <c r="B77" s="124" t="s">
        <v>116</v>
      </c>
      <c r="F77" s="130">
        <f>SUM(F70:F74)</f>
        <v>40288</v>
      </c>
      <c r="G77" s="6"/>
      <c r="H77" s="8">
        <f>SUM(H70:H74)</f>
        <v>-18569</v>
      </c>
      <c r="I77" s="6"/>
      <c r="J77" s="130">
        <f>SUM(J70:J74)</f>
        <v>0</v>
      </c>
      <c r="K77" s="6"/>
      <c r="L77" s="8">
        <f>SUM(L70:L74)</f>
        <v>0</v>
      </c>
    </row>
    <row r="78" spans="1:12" ht="16.5" customHeight="1">
      <c r="A78" s="7"/>
      <c r="F78" s="127"/>
      <c r="G78" s="6"/>
      <c r="I78" s="6"/>
      <c r="J78" s="127"/>
      <c r="K78" s="6"/>
    </row>
    <row r="79" spans="1:12" ht="16.5" customHeight="1">
      <c r="A79" s="124" t="s">
        <v>266</v>
      </c>
      <c r="F79" s="127"/>
      <c r="G79" s="6"/>
      <c r="I79" s="6"/>
      <c r="J79" s="127"/>
      <c r="K79" s="6"/>
    </row>
    <row r="80" spans="1:12" ht="16.5" customHeight="1">
      <c r="A80" s="7"/>
      <c r="B80" s="26" t="s">
        <v>125</v>
      </c>
      <c r="F80" s="130">
        <f>SUM(F77,F47)</f>
        <v>-1009410</v>
      </c>
      <c r="G80" s="6"/>
      <c r="H80" s="8">
        <f>SUM(H77,H47)</f>
        <v>-53755</v>
      </c>
      <c r="I80" s="6"/>
      <c r="J80" s="130">
        <f>SUM(J77,J47)</f>
        <v>-91144</v>
      </c>
      <c r="K80" s="6"/>
      <c r="L80" s="8">
        <f>SUM(L77,L47)</f>
        <v>-35187</v>
      </c>
    </row>
    <row r="81" spans="1:12" ht="16.5" customHeight="1">
      <c r="A81" s="7"/>
      <c r="B81" s="26"/>
      <c r="F81" s="127"/>
      <c r="G81" s="6"/>
      <c r="I81" s="6"/>
      <c r="J81" s="127"/>
      <c r="K81" s="6"/>
    </row>
    <row r="82" spans="1:12" ht="16.5" customHeight="1">
      <c r="A82" s="124" t="s">
        <v>126</v>
      </c>
      <c r="B82" s="26"/>
      <c r="F82" s="127"/>
      <c r="G82" s="6"/>
      <c r="I82" s="6"/>
      <c r="J82" s="127"/>
      <c r="K82" s="6"/>
    </row>
    <row r="83" spans="1:12" ht="16.5" customHeight="1" thickBot="1">
      <c r="A83" s="7"/>
      <c r="B83" s="124" t="s">
        <v>127</v>
      </c>
      <c r="F83" s="138">
        <f>SUM(F80,F34)</f>
        <v>-320678</v>
      </c>
      <c r="G83" s="6"/>
      <c r="H83" s="139">
        <f>SUM(H80,H34)</f>
        <v>2338224</v>
      </c>
      <c r="I83" s="6"/>
      <c r="J83" s="138">
        <f>SUM(J80,J34)</f>
        <v>391152</v>
      </c>
      <c r="K83" s="6"/>
      <c r="L83" s="139">
        <f>SUM(L80,L34)</f>
        <v>884100</v>
      </c>
    </row>
    <row r="84" spans="1:12" ht="16.5" customHeight="1" thickTop="1">
      <c r="A84" s="124"/>
      <c r="B84" s="26"/>
      <c r="F84" s="127"/>
      <c r="G84" s="6"/>
      <c r="I84" s="6"/>
      <c r="J84" s="127"/>
      <c r="K84" s="6"/>
    </row>
    <row r="85" spans="1:12" ht="16.5" customHeight="1">
      <c r="A85" s="26" t="s">
        <v>128</v>
      </c>
      <c r="F85" s="127"/>
      <c r="G85" s="10"/>
      <c r="I85" s="9"/>
      <c r="J85" s="127"/>
      <c r="K85" s="10"/>
    </row>
    <row r="86" spans="1:12" ht="16.5" customHeight="1">
      <c r="A86" s="7"/>
      <c r="B86" s="131" t="s">
        <v>129</v>
      </c>
      <c r="F86" s="127">
        <v>888703</v>
      </c>
      <c r="G86" s="134"/>
      <c r="H86" s="6">
        <v>2319761</v>
      </c>
      <c r="I86" s="134"/>
      <c r="J86" s="127">
        <v>482296</v>
      </c>
      <c r="K86" s="134"/>
      <c r="L86" s="6">
        <v>23818</v>
      </c>
    </row>
    <row r="87" spans="1:12" ht="16.5" customHeight="1">
      <c r="A87" s="7"/>
      <c r="B87" s="131" t="s">
        <v>251</v>
      </c>
      <c r="F87" s="127"/>
      <c r="G87" s="134"/>
      <c r="I87" s="134"/>
      <c r="J87" s="127"/>
      <c r="K87" s="134"/>
    </row>
    <row r="88" spans="1:12" ht="16.5" customHeight="1">
      <c r="A88" s="7"/>
      <c r="B88" s="131"/>
      <c r="C88" s="28" t="s">
        <v>271</v>
      </c>
      <c r="F88" s="127"/>
      <c r="G88" s="134"/>
      <c r="I88" s="134"/>
      <c r="J88" s="127"/>
      <c r="K88" s="134"/>
    </row>
    <row r="89" spans="1:12" ht="16.5" customHeight="1">
      <c r="A89" s="7"/>
      <c r="B89" s="131"/>
      <c r="C89" s="28" t="s">
        <v>85</v>
      </c>
      <c r="F89" s="127">
        <v>0</v>
      </c>
      <c r="G89" s="134"/>
      <c r="H89" s="6">
        <v>0</v>
      </c>
      <c r="I89" s="134"/>
      <c r="J89" s="127">
        <v>0</v>
      </c>
      <c r="K89" s="134"/>
      <c r="L89" s="6">
        <v>895469</v>
      </c>
    </row>
    <row r="90" spans="1:12" ht="16.5" customHeight="1">
      <c r="A90" s="7"/>
      <c r="B90" s="135" t="s">
        <v>88</v>
      </c>
      <c r="F90" s="130">
        <v>-199971</v>
      </c>
      <c r="G90" s="134"/>
      <c r="H90" s="8">
        <v>72218</v>
      </c>
      <c r="I90" s="134"/>
      <c r="J90" s="130">
        <v>0</v>
      </c>
      <c r="K90" s="134"/>
      <c r="L90" s="8">
        <v>0</v>
      </c>
    </row>
    <row r="91" spans="1:12" ht="16.5" customHeight="1">
      <c r="A91" s="35"/>
      <c r="F91" s="136"/>
      <c r="G91" s="134"/>
      <c r="H91" s="134"/>
      <c r="I91" s="134"/>
      <c r="J91" s="136"/>
      <c r="K91" s="134"/>
      <c r="L91" s="134"/>
    </row>
    <row r="92" spans="1:12" ht="16.5" customHeight="1" thickBot="1">
      <c r="A92" s="35"/>
      <c r="C92" s="73"/>
      <c r="D92" s="73"/>
      <c r="E92" s="73"/>
      <c r="F92" s="132">
        <f>SUM(F86:F90)</f>
        <v>688732</v>
      </c>
      <c r="G92" s="73"/>
      <c r="H92" s="133">
        <f>SUM(H86:H90)</f>
        <v>2391979</v>
      </c>
      <c r="I92" s="73"/>
      <c r="J92" s="132">
        <f>SUM(J86:J90)</f>
        <v>482296</v>
      </c>
      <c r="K92" s="73"/>
      <c r="L92" s="133">
        <f>SUM(L86:L90)</f>
        <v>919287</v>
      </c>
    </row>
    <row r="93" spans="1:12" ht="16.5" customHeight="1" thickTop="1">
      <c r="A93" s="35"/>
      <c r="C93" s="73"/>
      <c r="D93" s="73"/>
      <c r="E93" s="73"/>
      <c r="F93" s="137"/>
      <c r="G93" s="73"/>
      <c r="H93" s="73"/>
      <c r="I93" s="73"/>
      <c r="J93" s="137"/>
      <c r="K93" s="73"/>
      <c r="L93" s="73"/>
    </row>
    <row r="94" spans="1:12" ht="16.5" customHeight="1">
      <c r="A94" s="25" t="s">
        <v>126</v>
      </c>
      <c r="C94" s="73"/>
      <c r="D94" s="73"/>
      <c r="E94" s="73"/>
      <c r="F94" s="137"/>
      <c r="G94" s="73"/>
      <c r="H94" s="73"/>
      <c r="I94" s="73"/>
      <c r="J94" s="137"/>
      <c r="K94" s="73"/>
      <c r="L94" s="73"/>
    </row>
    <row r="95" spans="1:12" ht="16.5" customHeight="1">
      <c r="A95" s="7"/>
      <c r="B95" s="25" t="s">
        <v>130</v>
      </c>
      <c r="F95" s="136"/>
      <c r="G95" s="134"/>
      <c r="H95" s="134"/>
      <c r="I95" s="134"/>
      <c r="J95" s="136"/>
      <c r="K95" s="134"/>
      <c r="L95" s="134"/>
    </row>
    <row r="96" spans="1:12" ht="16.5" customHeight="1">
      <c r="A96" s="7"/>
      <c r="B96" s="131" t="s">
        <v>129</v>
      </c>
      <c r="C96" s="7"/>
      <c r="F96" s="127">
        <v>-126474</v>
      </c>
      <c r="G96" s="134"/>
      <c r="H96" s="6">
        <v>2271505</v>
      </c>
      <c r="I96" s="134"/>
      <c r="J96" s="127">
        <v>391152</v>
      </c>
      <c r="K96" s="134"/>
      <c r="L96" s="6">
        <v>-11368</v>
      </c>
    </row>
    <row r="97" spans="1:12" ht="16.5" customHeight="1">
      <c r="A97" s="7"/>
      <c r="B97" s="135" t="s">
        <v>88</v>
      </c>
      <c r="C97" s="7"/>
      <c r="F97" s="130">
        <v>-194204</v>
      </c>
      <c r="G97" s="134"/>
      <c r="H97" s="8">
        <v>66719</v>
      </c>
      <c r="I97" s="134"/>
      <c r="J97" s="130">
        <v>0</v>
      </c>
      <c r="K97" s="134"/>
      <c r="L97" s="8">
        <v>895469</v>
      </c>
    </row>
    <row r="98" spans="1:12" ht="16.5" customHeight="1">
      <c r="A98" s="35"/>
      <c r="F98" s="136"/>
      <c r="G98" s="134"/>
      <c r="H98" s="134"/>
      <c r="I98" s="134"/>
      <c r="J98" s="136"/>
      <c r="K98" s="134"/>
      <c r="L98" s="134"/>
    </row>
    <row r="99" spans="1:12" ht="16.5" customHeight="1" thickBot="1">
      <c r="A99" s="35"/>
      <c r="F99" s="138">
        <f>SUM(F96:F97)</f>
        <v>-320678</v>
      </c>
      <c r="G99" s="134"/>
      <c r="H99" s="139">
        <f>SUM(H96:H97)</f>
        <v>2338224</v>
      </c>
      <c r="I99" s="134"/>
      <c r="J99" s="138">
        <f>SUM(J96:J97)</f>
        <v>391152</v>
      </c>
      <c r="K99" s="134"/>
      <c r="L99" s="139">
        <f>SUM(L96:L97)</f>
        <v>884101</v>
      </c>
    </row>
    <row r="100" spans="1:12" ht="16.5" customHeight="1" thickTop="1">
      <c r="A100" s="35"/>
      <c r="F100" s="127"/>
      <c r="G100" s="134"/>
      <c r="I100" s="134"/>
      <c r="J100" s="127"/>
      <c r="K100" s="134"/>
    </row>
    <row r="101" spans="1:12" ht="16.5" customHeight="1">
      <c r="A101" s="25" t="s">
        <v>131</v>
      </c>
      <c r="B101" s="35"/>
      <c r="C101" s="35"/>
      <c r="D101" s="36"/>
      <c r="E101" s="100"/>
      <c r="F101" s="99"/>
      <c r="G101" s="100"/>
      <c r="H101" s="100"/>
      <c r="I101" s="100"/>
      <c r="J101" s="99"/>
      <c r="K101" s="100"/>
      <c r="L101" s="100"/>
    </row>
    <row r="102" spans="1:12" ht="16.5" customHeight="1">
      <c r="A102" s="25"/>
      <c r="B102" s="35" t="s">
        <v>132</v>
      </c>
      <c r="C102" s="35"/>
      <c r="D102" s="36">
        <v>22</v>
      </c>
      <c r="E102" s="35"/>
      <c r="F102" s="140">
        <v>0.239306121482082</v>
      </c>
      <c r="G102" s="37"/>
      <c r="H102" s="37">
        <v>0.62191983914209115</v>
      </c>
      <c r="I102" s="37"/>
      <c r="J102" s="140">
        <v>0.12987032322407008</v>
      </c>
      <c r="K102" s="37"/>
      <c r="L102" s="37">
        <v>6.3855227882037534E-3</v>
      </c>
    </row>
    <row r="103" spans="1:12" ht="16.5" customHeight="1">
      <c r="A103" s="25"/>
      <c r="B103" s="35"/>
      <c r="C103" s="35"/>
      <c r="D103" s="36"/>
      <c r="E103" s="35"/>
      <c r="F103" s="7"/>
      <c r="G103" s="7"/>
      <c r="H103" s="7"/>
      <c r="I103" s="7"/>
      <c r="J103" s="7"/>
      <c r="K103" s="7"/>
      <c r="L103" s="7"/>
    </row>
    <row r="104" spans="1:12" ht="16.5" customHeight="1">
      <c r="A104" s="23"/>
      <c r="B104" s="23"/>
      <c r="C104" s="23"/>
      <c r="D104" s="83"/>
      <c r="E104" s="23"/>
      <c r="F104" s="85"/>
      <c r="G104" s="23"/>
      <c r="H104" s="85"/>
      <c r="I104" s="141"/>
      <c r="J104" s="85"/>
      <c r="K104" s="142"/>
      <c r="L104" s="85"/>
    </row>
    <row r="105" spans="1:12" ht="16.5" customHeight="1">
      <c r="A105" s="23"/>
      <c r="B105" s="23"/>
      <c r="C105" s="23"/>
      <c r="D105" s="83"/>
      <c r="E105" s="23"/>
      <c r="F105" s="85"/>
      <c r="G105" s="23"/>
      <c r="H105" s="85"/>
      <c r="I105" s="141"/>
      <c r="J105" s="85"/>
      <c r="K105" s="142"/>
      <c r="L105" s="85"/>
    </row>
    <row r="106" spans="1:12" ht="16.5" customHeight="1">
      <c r="A106" s="23"/>
      <c r="B106" s="23"/>
      <c r="C106" s="23"/>
      <c r="D106" s="83"/>
      <c r="E106" s="23"/>
      <c r="F106" s="85"/>
      <c r="G106" s="23"/>
      <c r="H106" s="85"/>
      <c r="I106" s="141"/>
      <c r="J106" s="85"/>
      <c r="K106" s="142"/>
      <c r="L106" s="85"/>
    </row>
    <row r="107" spans="1:12" ht="16.5" customHeight="1">
      <c r="A107" s="23"/>
      <c r="B107" s="23"/>
      <c r="C107" s="23"/>
      <c r="D107" s="83"/>
      <c r="E107" s="23"/>
      <c r="F107" s="85"/>
      <c r="G107" s="23"/>
      <c r="H107" s="85"/>
      <c r="I107" s="141"/>
      <c r="J107" s="85"/>
      <c r="K107" s="142"/>
      <c r="L107" s="85"/>
    </row>
    <row r="108" spans="1:12" ht="16.5" customHeight="1">
      <c r="A108" s="25"/>
      <c r="B108" s="35"/>
      <c r="C108" s="35"/>
      <c r="D108" s="36"/>
      <c r="E108" s="35"/>
      <c r="F108" s="7"/>
      <c r="G108" s="7"/>
      <c r="H108" s="151"/>
      <c r="I108" s="7"/>
      <c r="J108" s="7"/>
      <c r="K108" s="7"/>
      <c r="L108" s="151"/>
    </row>
    <row r="109" spans="1:12" ht="13.5" customHeight="1">
      <c r="A109" s="25"/>
      <c r="B109" s="35"/>
      <c r="C109" s="35"/>
      <c r="D109" s="36"/>
      <c r="E109" s="35"/>
      <c r="F109" s="37"/>
      <c r="G109" s="37"/>
      <c r="H109" s="100"/>
      <c r="I109" s="11"/>
      <c r="J109" s="37"/>
      <c r="K109" s="12"/>
      <c r="L109" s="100"/>
    </row>
    <row r="110" spans="1:12" s="24" customFormat="1" ht="21.95" customHeight="1">
      <c r="A110" s="253" t="s">
        <v>46</v>
      </c>
      <c r="B110" s="253"/>
      <c r="C110" s="253"/>
      <c r="D110" s="253"/>
      <c r="E110" s="253"/>
      <c r="F110" s="253"/>
      <c r="G110" s="253"/>
      <c r="H110" s="253"/>
      <c r="I110" s="253"/>
      <c r="J110" s="253"/>
      <c r="K110" s="253"/>
      <c r="L110" s="253"/>
    </row>
  </sheetData>
  <mergeCells count="10">
    <mergeCell ref="F6:H6"/>
    <mergeCell ref="J6:L6"/>
    <mergeCell ref="F7:H7"/>
    <mergeCell ref="J7:L7"/>
    <mergeCell ref="A55:L55"/>
    <mergeCell ref="A110:L110"/>
    <mergeCell ref="F61:H61"/>
    <mergeCell ref="J61:L61"/>
    <mergeCell ref="J62:L62"/>
    <mergeCell ref="F62:H62"/>
  </mergeCells>
  <pageMargins left="0.8" right="0.5" top="0.5" bottom="0.6" header="0.49" footer="0.4"/>
  <pageSetup paperSize="9" scale="87" firstPageNumber="5" fitToHeight="0" orientation="portrait" useFirstPageNumber="1" horizontalDpi="1200" verticalDpi="1200" r:id="rId1"/>
  <headerFooter>
    <oddFooter>&amp;R&amp;"Arial,Regular"&amp;10&amp;P</oddFooter>
  </headerFooter>
  <rowBreaks count="1" manualBreakCount="1">
    <brk id="55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FFCC"/>
  </sheetPr>
  <dimension ref="A1:AF48"/>
  <sheetViews>
    <sheetView topLeftCell="A22" zoomScale="85" zoomScaleNormal="85" zoomScaleSheetLayoutView="130" workbookViewId="0">
      <selection activeCell="H47" sqref="G47:H47"/>
    </sheetView>
  </sheetViews>
  <sheetFormatPr defaultColWidth="9.140625" defaultRowHeight="16.5" customHeight="1"/>
  <cols>
    <col min="1" max="1" width="1.140625" style="73" customWidth="1"/>
    <col min="2" max="2" width="1.42578125" style="73" customWidth="1"/>
    <col min="3" max="3" width="30.140625" style="73" customWidth="1"/>
    <col min="4" max="4" width="5.7109375" style="70" customWidth="1"/>
    <col min="5" max="5" width="0.5703125" style="71" customWidth="1"/>
    <col min="6" max="6" width="10.85546875" style="72" customWidth="1"/>
    <col min="7" max="7" width="0.5703125" style="71" customWidth="1"/>
    <col min="8" max="8" width="10.85546875" style="72" customWidth="1"/>
    <col min="9" max="9" width="0.5703125" style="72" customWidth="1"/>
    <col min="10" max="10" width="8.42578125" style="72" customWidth="1"/>
    <col min="11" max="11" width="0.5703125" style="71" customWidth="1"/>
    <col min="12" max="12" width="7.85546875" style="72" customWidth="1"/>
    <col min="13" max="13" width="0.5703125" style="71" customWidth="1"/>
    <col min="14" max="14" width="13.28515625" style="72" customWidth="1"/>
    <col min="15" max="15" width="0.5703125" style="71" customWidth="1"/>
    <col min="16" max="16" width="12.7109375" style="71" customWidth="1"/>
    <col min="17" max="17" width="0.5703125" style="71" customWidth="1"/>
    <col min="18" max="18" width="17" style="71" customWidth="1"/>
    <col min="19" max="19" width="0.5703125" style="71" customWidth="1"/>
    <col min="20" max="20" width="16.28515625" style="71" customWidth="1"/>
    <col min="21" max="21" width="0.5703125" style="71" customWidth="1"/>
    <col min="22" max="22" width="9.42578125" style="71" customWidth="1"/>
    <col min="23" max="23" width="0.5703125" style="71" customWidth="1"/>
    <col min="24" max="24" width="12.42578125" style="71" customWidth="1"/>
    <col min="25" max="25" width="0.5703125" style="71" customWidth="1"/>
    <col min="26" max="26" width="10.5703125" style="71" customWidth="1"/>
    <col min="27" max="27" width="0.5703125" style="71" customWidth="1"/>
    <col min="28" max="28" width="11" style="71" customWidth="1"/>
    <col min="29" max="29" width="0.5703125" style="71" customWidth="1"/>
    <col min="30" max="30" width="13.140625" style="71" customWidth="1"/>
    <col min="31" max="31" width="0.5703125" style="71" customWidth="1"/>
    <col min="32" max="32" width="9.7109375" style="72" customWidth="1"/>
    <col min="33" max="16384" width="9.140625" style="73"/>
  </cols>
  <sheetData>
    <row r="1" spans="1:32" ht="16.5" customHeight="1">
      <c r="A1" s="13" t="str">
        <f>'2-4'!A1</f>
        <v>Energy Absolute Public Company Limited</v>
      </c>
      <c r="B1" s="69"/>
      <c r="C1" s="69"/>
      <c r="AF1" s="5" t="s">
        <v>6</v>
      </c>
    </row>
    <row r="2" spans="1:32" ht="16.5" customHeight="1">
      <c r="A2" s="13" t="s">
        <v>133</v>
      </c>
      <c r="B2" s="69"/>
      <c r="C2" s="69"/>
    </row>
    <row r="3" spans="1:32" ht="16.5" customHeight="1">
      <c r="A3" s="18" t="str">
        <f>'5-6 (3m)'!A3</f>
        <v>For the three-month period ended 31 March 2024</v>
      </c>
      <c r="B3" s="74"/>
      <c r="C3" s="74"/>
      <c r="D3" s="75"/>
      <c r="E3" s="76"/>
      <c r="F3" s="77"/>
      <c r="G3" s="76"/>
      <c r="H3" s="77"/>
      <c r="I3" s="77"/>
      <c r="J3" s="77"/>
      <c r="K3" s="76"/>
      <c r="L3" s="77"/>
      <c r="M3" s="76"/>
      <c r="N3" s="77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7"/>
    </row>
    <row r="5" spans="1:32" ht="16.5" customHeight="1">
      <c r="I5" s="71"/>
    </row>
    <row r="6" spans="1:32" s="1" customFormat="1" ht="16.5" customHeight="1">
      <c r="A6" s="153"/>
      <c r="B6" s="154"/>
      <c r="C6" s="154"/>
      <c r="D6" s="155"/>
      <c r="E6" s="155"/>
      <c r="F6" s="156"/>
      <c r="G6" s="157"/>
      <c r="H6" s="156"/>
      <c r="I6" s="156"/>
      <c r="J6" s="156"/>
      <c r="K6" s="157"/>
      <c r="L6" s="156"/>
      <c r="M6" s="157"/>
      <c r="N6" s="156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6"/>
      <c r="AE6" s="157"/>
      <c r="AF6" s="156" t="s">
        <v>134</v>
      </c>
    </row>
    <row r="7" spans="1:32" s="1" customFormat="1" ht="16.5" customHeight="1">
      <c r="A7" s="153"/>
      <c r="B7" s="154"/>
      <c r="C7" s="154"/>
      <c r="D7" s="155"/>
      <c r="E7" s="155"/>
      <c r="F7" s="255" t="s">
        <v>135</v>
      </c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55"/>
      <c r="W7" s="255"/>
      <c r="X7" s="255"/>
      <c r="Y7" s="255"/>
      <c r="Z7" s="255"/>
      <c r="AA7" s="255"/>
      <c r="AB7" s="255"/>
      <c r="AC7" s="158"/>
      <c r="AD7" s="158"/>
      <c r="AE7" s="154"/>
      <c r="AF7" s="57"/>
    </row>
    <row r="8" spans="1:32" s="1" customFormat="1" ht="16.5" customHeight="1">
      <c r="A8" s="153"/>
      <c r="B8" s="154"/>
      <c r="C8" s="154"/>
      <c r="D8" s="155"/>
      <c r="E8" s="155"/>
      <c r="F8" s="159"/>
      <c r="G8" s="159"/>
      <c r="H8" s="159"/>
      <c r="I8" s="159"/>
      <c r="J8" s="159"/>
      <c r="K8" s="159"/>
      <c r="L8" s="160"/>
      <c r="M8" s="161"/>
      <c r="N8" s="160"/>
      <c r="O8" s="159"/>
      <c r="P8" s="256" t="s">
        <v>86</v>
      </c>
      <c r="Q8" s="256"/>
      <c r="R8" s="256"/>
      <c r="S8" s="256"/>
      <c r="T8" s="256"/>
      <c r="U8" s="256"/>
      <c r="V8" s="256"/>
      <c r="W8" s="256"/>
      <c r="X8" s="256"/>
      <c r="Y8" s="256"/>
      <c r="Z8" s="256"/>
      <c r="AA8" s="162"/>
      <c r="AB8" s="162"/>
      <c r="AC8" s="154"/>
      <c r="AD8" s="57"/>
      <c r="AE8" s="154"/>
      <c r="AF8" s="57"/>
    </row>
    <row r="9" spans="1:32" s="41" customFormat="1" ht="16.5" customHeight="1">
      <c r="A9" s="163"/>
      <c r="B9" s="163"/>
      <c r="C9" s="163"/>
      <c r="D9" s="164"/>
      <c r="E9" s="164"/>
      <c r="F9" s="165"/>
      <c r="G9" s="165"/>
      <c r="H9" s="166"/>
      <c r="I9" s="166"/>
      <c r="J9" s="166"/>
      <c r="K9" s="165"/>
      <c r="L9" s="163"/>
      <c r="M9" s="163"/>
      <c r="N9" s="163"/>
      <c r="O9" s="165"/>
      <c r="P9" s="165"/>
      <c r="Q9" s="165"/>
      <c r="R9" s="256" t="s">
        <v>109</v>
      </c>
      <c r="S9" s="256"/>
      <c r="T9" s="256"/>
      <c r="U9" s="256"/>
      <c r="V9" s="256"/>
      <c r="W9" s="256"/>
      <c r="X9" s="256"/>
      <c r="Y9" s="165"/>
      <c r="Z9" s="165"/>
      <c r="AA9" s="165"/>
      <c r="AB9" s="163"/>
      <c r="AC9" s="165"/>
      <c r="AD9" s="165"/>
      <c r="AE9" s="165"/>
      <c r="AF9" s="165"/>
    </row>
    <row r="10" spans="1:32" s="1" customFormat="1" ht="16.5" customHeight="1">
      <c r="A10" s="153"/>
      <c r="B10" s="153"/>
      <c r="C10" s="153"/>
      <c r="D10" s="155"/>
      <c r="E10" s="155"/>
      <c r="F10" s="153"/>
      <c r="G10" s="153"/>
      <c r="H10" s="153"/>
      <c r="I10" s="153"/>
      <c r="J10" s="153"/>
      <c r="K10" s="153"/>
      <c r="L10" s="153"/>
      <c r="M10" s="167"/>
      <c r="N10" s="167"/>
      <c r="O10" s="167"/>
      <c r="P10" s="154"/>
      <c r="Q10" s="167"/>
      <c r="R10" s="167"/>
      <c r="S10" s="167"/>
      <c r="T10" s="167"/>
      <c r="U10" s="167"/>
      <c r="V10" s="167"/>
      <c r="W10" s="167"/>
      <c r="X10" s="167" t="s">
        <v>136</v>
      </c>
      <c r="Y10" s="167"/>
      <c r="Z10" s="167"/>
      <c r="AA10" s="167"/>
      <c r="AB10" s="153"/>
      <c r="AC10" s="153"/>
      <c r="AD10" s="153"/>
      <c r="AE10" s="153"/>
      <c r="AF10" s="153"/>
    </row>
    <row r="11" spans="1:32" s="1" customFormat="1" ht="16.5" customHeight="1">
      <c r="A11" s="153"/>
      <c r="B11" s="153"/>
      <c r="C11" s="153"/>
      <c r="D11" s="155"/>
      <c r="E11" s="155"/>
      <c r="F11" s="153"/>
      <c r="G11" s="153"/>
      <c r="H11" s="153"/>
      <c r="I11" s="153"/>
      <c r="J11" s="153"/>
      <c r="K11" s="153"/>
      <c r="L11" s="153"/>
      <c r="M11" s="167"/>
      <c r="N11" s="167"/>
      <c r="O11" s="167"/>
      <c r="P11" s="167" t="s">
        <v>137</v>
      </c>
      <c r="Q11" s="167"/>
      <c r="R11" s="153"/>
      <c r="S11" s="167"/>
      <c r="T11" s="154"/>
      <c r="U11" s="167"/>
      <c r="V11" s="153"/>
      <c r="W11" s="167"/>
      <c r="X11" s="154" t="s">
        <v>138</v>
      </c>
      <c r="Y11" s="167"/>
      <c r="Z11" s="167"/>
      <c r="AA11" s="167"/>
      <c r="AB11" s="153"/>
      <c r="AC11" s="153"/>
      <c r="AD11" s="153"/>
      <c r="AE11" s="153"/>
      <c r="AF11" s="153"/>
    </row>
    <row r="12" spans="1:32" s="1" customFormat="1" ht="16.5" customHeight="1">
      <c r="A12" s="153"/>
      <c r="B12" s="153"/>
      <c r="C12" s="153"/>
      <c r="D12" s="155"/>
      <c r="E12" s="155"/>
      <c r="F12" s="153"/>
      <c r="G12" s="167"/>
      <c r="H12" s="168"/>
      <c r="I12" s="168"/>
      <c r="J12" s="168"/>
      <c r="K12" s="167"/>
      <c r="L12" s="168"/>
      <c r="M12" s="167"/>
      <c r="N12" s="167"/>
      <c r="O12" s="167"/>
      <c r="P12" s="167" t="s">
        <v>139</v>
      </c>
      <c r="Q12" s="167"/>
      <c r="R12" s="153"/>
      <c r="S12" s="167"/>
      <c r="T12" s="154"/>
      <c r="U12" s="167"/>
      <c r="V12" s="153"/>
      <c r="W12" s="167"/>
      <c r="X12" s="154" t="s">
        <v>140</v>
      </c>
      <c r="Y12" s="167"/>
      <c r="Z12" s="167"/>
      <c r="AA12" s="167"/>
      <c r="AB12" s="167"/>
      <c r="AC12" s="167"/>
      <c r="AD12" s="167"/>
      <c r="AE12" s="167"/>
      <c r="AF12" s="167"/>
    </row>
    <row r="13" spans="1:32" s="1" customFormat="1" ht="16.5" customHeight="1">
      <c r="A13" s="153"/>
      <c r="B13" s="153"/>
      <c r="C13" s="153"/>
      <c r="D13" s="155"/>
      <c r="E13" s="155"/>
      <c r="F13" s="167" t="s">
        <v>141</v>
      </c>
      <c r="G13" s="167"/>
      <c r="H13" s="168"/>
      <c r="I13" s="168"/>
      <c r="J13" s="168"/>
      <c r="K13" s="167"/>
      <c r="L13" s="257" t="s">
        <v>149</v>
      </c>
      <c r="M13" s="257"/>
      <c r="N13" s="257"/>
      <c r="O13" s="167"/>
      <c r="P13" s="167" t="s">
        <v>142</v>
      </c>
      <c r="Q13" s="167"/>
      <c r="R13" s="167" t="s">
        <v>178</v>
      </c>
      <c r="S13" s="167"/>
      <c r="T13" s="167" t="s">
        <v>143</v>
      </c>
      <c r="U13" s="167"/>
      <c r="V13" s="167" t="s">
        <v>144</v>
      </c>
      <c r="W13" s="167"/>
      <c r="X13" s="167" t="s">
        <v>145</v>
      </c>
      <c r="Y13" s="167"/>
      <c r="Z13" s="167" t="s">
        <v>146</v>
      </c>
      <c r="AA13" s="167"/>
      <c r="AB13" s="167"/>
      <c r="AC13" s="153"/>
      <c r="AD13" s="153"/>
      <c r="AE13" s="167"/>
      <c r="AF13" s="161"/>
    </row>
    <row r="14" spans="1:32" s="1" customFormat="1" ht="16.5" customHeight="1">
      <c r="A14" s="153"/>
      <c r="B14" s="153"/>
      <c r="C14" s="153"/>
      <c r="D14" s="155"/>
      <c r="E14" s="155"/>
      <c r="F14" s="168" t="s">
        <v>147</v>
      </c>
      <c r="G14" s="167"/>
      <c r="H14" s="168" t="s">
        <v>148</v>
      </c>
      <c r="I14" s="168"/>
      <c r="J14" s="168" t="s">
        <v>253</v>
      </c>
      <c r="K14" s="167"/>
      <c r="L14" s="168" t="s">
        <v>257</v>
      </c>
      <c r="O14" s="167"/>
      <c r="P14" s="167" t="s">
        <v>150</v>
      </c>
      <c r="Q14" s="167"/>
      <c r="R14" s="167" t="s">
        <v>179</v>
      </c>
      <c r="S14" s="167"/>
      <c r="T14" s="154" t="s">
        <v>151</v>
      </c>
      <c r="U14" s="167"/>
      <c r="V14" s="154" t="s">
        <v>152</v>
      </c>
      <c r="W14" s="167"/>
      <c r="X14" s="167" t="s">
        <v>153</v>
      </c>
      <c r="Y14" s="167"/>
      <c r="Z14" s="167" t="s">
        <v>154</v>
      </c>
      <c r="AA14" s="167"/>
      <c r="AB14" s="167" t="s">
        <v>155</v>
      </c>
      <c r="AC14" s="167"/>
      <c r="AD14" s="167" t="s">
        <v>156</v>
      </c>
      <c r="AE14" s="167"/>
      <c r="AF14" s="167" t="s">
        <v>157</v>
      </c>
    </row>
    <row r="15" spans="1:32" s="1" customFormat="1" ht="16.5" customHeight="1">
      <c r="A15" s="153"/>
      <c r="B15" s="153"/>
      <c r="C15" s="153"/>
      <c r="D15" s="155"/>
      <c r="E15" s="155"/>
      <c r="F15" s="154" t="s">
        <v>158</v>
      </c>
      <c r="G15" s="167"/>
      <c r="H15" s="168" t="s">
        <v>159</v>
      </c>
      <c r="I15" s="168"/>
      <c r="J15" s="168" t="s">
        <v>254</v>
      </c>
      <c r="K15" s="167"/>
      <c r="L15" s="168" t="s">
        <v>256</v>
      </c>
      <c r="M15" s="167"/>
      <c r="N15" s="167" t="s">
        <v>83</v>
      </c>
      <c r="O15" s="167"/>
      <c r="P15" s="167" t="s">
        <v>161</v>
      </c>
      <c r="Q15" s="167"/>
      <c r="R15" s="167" t="s">
        <v>162</v>
      </c>
      <c r="S15" s="167"/>
      <c r="T15" s="167" t="s">
        <v>163</v>
      </c>
      <c r="U15" s="167"/>
      <c r="V15" s="167" t="s">
        <v>164</v>
      </c>
      <c r="W15" s="167"/>
      <c r="X15" s="167" t="s">
        <v>165</v>
      </c>
      <c r="Y15" s="167"/>
      <c r="Z15" s="167" t="s">
        <v>166</v>
      </c>
      <c r="AA15" s="167"/>
      <c r="AB15" s="167" t="s">
        <v>167</v>
      </c>
      <c r="AC15" s="167"/>
      <c r="AD15" s="167" t="s">
        <v>168</v>
      </c>
      <c r="AE15" s="167"/>
      <c r="AF15" s="167" t="s">
        <v>169</v>
      </c>
    </row>
    <row r="16" spans="1:32" s="1" customFormat="1" ht="16.5" customHeight="1">
      <c r="A16" s="153"/>
      <c r="B16" s="153"/>
      <c r="C16" s="153"/>
      <c r="D16" s="233" t="s">
        <v>117</v>
      </c>
      <c r="E16" s="54"/>
      <c r="F16" s="169" t="s">
        <v>12</v>
      </c>
      <c r="G16" s="170"/>
      <c r="H16" s="169" t="s">
        <v>12</v>
      </c>
      <c r="I16" s="196"/>
      <c r="J16" s="169" t="s">
        <v>255</v>
      </c>
      <c r="K16" s="167"/>
      <c r="L16" s="169" t="s">
        <v>12</v>
      </c>
      <c r="M16" s="170"/>
      <c r="N16" s="169" t="s">
        <v>12</v>
      </c>
      <c r="O16" s="167"/>
      <c r="P16" s="169" t="s">
        <v>12</v>
      </c>
      <c r="Q16" s="167"/>
      <c r="R16" s="169" t="s">
        <v>12</v>
      </c>
      <c r="S16" s="167"/>
      <c r="T16" s="169" t="s">
        <v>12</v>
      </c>
      <c r="U16" s="167"/>
      <c r="V16" s="169" t="s">
        <v>12</v>
      </c>
      <c r="W16" s="167"/>
      <c r="X16" s="169" t="s">
        <v>12</v>
      </c>
      <c r="Y16" s="167"/>
      <c r="Z16" s="169" t="s">
        <v>12</v>
      </c>
      <c r="AA16" s="167"/>
      <c r="AB16" s="169" t="s">
        <v>12</v>
      </c>
      <c r="AC16" s="167"/>
      <c r="AD16" s="169" t="s">
        <v>12</v>
      </c>
      <c r="AE16" s="167"/>
      <c r="AF16" s="169" t="s">
        <v>12</v>
      </c>
    </row>
    <row r="17" spans="1:32" s="1" customFormat="1" ht="16.5" customHeight="1">
      <c r="A17" s="45"/>
      <c r="B17" s="153"/>
      <c r="C17" s="153"/>
      <c r="D17" s="171"/>
      <c r="E17" s="171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</row>
    <row r="18" spans="1:32" s="1" customFormat="1" ht="16.5" customHeight="1">
      <c r="A18" s="45" t="s">
        <v>170</v>
      </c>
      <c r="B18" s="45"/>
      <c r="C18" s="153"/>
      <c r="D18" s="171"/>
      <c r="E18" s="171"/>
      <c r="F18" s="172">
        <v>373000</v>
      </c>
      <c r="G18" s="172"/>
      <c r="H18" s="172">
        <v>3680616</v>
      </c>
      <c r="I18" s="172"/>
      <c r="J18" s="172">
        <v>0</v>
      </c>
      <c r="K18" s="172"/>
      <c r="L18" s="172">
        <v>40200</v>
      </c>
      <c r="M18" s="172"/>
      <c r="N18" s="172">
        <v>35612545</v>
      </c>
      <c r="O18" s="173"/>
      <c r="P18" s="172">
        <v>-765013</v>
      </c>
      <c r="Q18" s="173"/>
      <c r="R18" s="172">
        <v>-12757</v>
      </c>
      <c r="S18" s="173"/>
      <c r="T18" s="172">
        <v>2475</v>
      </c>
      <c r="U18" s="173"/>
      <c r="V18" s="172">
        <v>5675</v>
      </c>
      <c r="W18" s="173"/>
      <c r="X18" s="172">
        <v>-7774</v>
      </c>
      <c r="Y18" s="173"/>
      <c r="Z18" s="173">
        <f>SUM(P18:X18)</f>
        <v>-777394</v>
      </c>
      <c r="AA18" s="173"/>
      <c r="AB18" s="173">
        <f>SUM(F18:N18,Z18)</f>
        <v>38928967</v>
      </c>
      <c r="AC18" s="173"/>
      <c r="AD18" s="172">
        <v>2375390</v>
      </c>
      <c r="AE18" s="172"/>
      <c r="AF18" s="172">
        <f>SUM(AB18:AD18)</f>
        <v>41304357</v>
      </c>
    </row>
    <row r="19" spans="1:32" s="1" customFormat="1" ht="16.5" customHeight="1">
      <c r="A19" s="45"/>
      <c r="B19" s="45"/>
      <c r="C19" s="153"/>
      <c r="D19" s="171"/>
      <c r="E19" s="171"/>
      <c r="F19" s="172"/>
      <c r="G19" s="172"/>
      <c r="H19" s="172"/>
      <c r="I19" s="172"/>
      <c r="J19" s="172"/>
      <c r="K19" s="172"/>
      <c r="L19" s="172"/>
      <c r="M19" s="172"/>
      <c r="N19" s="172"/>
      <c r="O19" s="173"/>
      <c r="P19" s="172"/>
      <c r="Q19" s="173"/>
      <c r="R19" s="172"/>
      <c r="S19" s="173"/>
      <c r="T19" s="172"/>
      <c r="U19" s="173"/>
      <c r="V19" s="172"/>
      <c r="W19" s="173"/>
      <c r="X19" s="172"/>
      <c r="Y19" s="173"/>
      <c r="Z19" s="173"/>
      <c r="AA19" s="173"/>
      <c r="AB19" s="173"/>
      <c r="AC19" s="173"/>
      <c r="AD19" s="172"/>
      <c r="AE19" s="172"/>
      <c r="AF19" s="172"/>
    </row>
    <row r="20" spans="1:32" s="1" customFormat="1" ht="16.5" customHeight="1">
      <c r="A20" s="45" t="s">
        <v>171</v>
      </c>
      <c r="B20" s="45"/>
      <c r="C20" s="153"/>
      <c r="D20" s="171"/>
      <c r="E20" s="171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3"/>
      <c r="S20" s="172"/>
      <c r="T20" s="173"/>
      <c r="U20" s="172"/>
      <c r="V20" s="173"/>
      <c r="W20" s="172"/>
      <c r="X20" s="172"/>
      <c r="Y20" s="172"/>
      <c r="Z20" s="173"/>
      <c r="AA20" s="172"/>
      <c r="AB20" s="173"/>
      <c r="AC20" s="172"/>
      <c r="AD20" s="172"/>
      <c r="AE20" s="172"/>
      <c r="AF20" s="172"/>
    </row>
    <row r="21" spans="1:32" s="1" customFormat="1" ht="16.5" customHeight="1">
      <c r="A21" s="46" t="s">
        <v>258</v>
      </c>
      <c r="B21" s="45"/>
      <c r="C21" s="153"/>
      <c r="D21" s="171"/>
      <c r="E21" s="171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3"/>
      <c r="AA21" s="172"/>
      <c r="AB21" s="173"/>
      <c r="AC21" s="172"/>
      <c r="AD21" s="172"/>
      <c r="AE21" s="172"/>
      <c r="AF21" s="172"/>
    </row>
    <row r="22" spans="1:32" s="1" customFormat="1" ht="16.5" customHeight="1">
      <c r="A22" s="46"/>
      <c r="B22" s="46" t="s">
        <v>293</v>
      </c>
      <c r="C22" s="153"/>
      <c r="D22" s="171"/>
      <c r="E22" s="171"/>
      <c r="F22" s="172">
        <v>0</v>
      </c>
      <c r="G22" s="172"/>
      <c r="H22" s="172">
        <v>0</v>
      </c>
      <c r="I22" s="172"/>
      <c r="J22" s="172">
        <v>0</v>
      </c>
      <c r="K22" s="172"/>
      <c r="L22" s="172">
        <v>0</v>
      </c>
      <c r="M22" s="172"/>
      <c r="N22" s="172">
        <v>0</v>
      </c>
      <c r="O22" s="172"/>
      <c r="P22" s="172">
        <v>0</v>
      </c>
      <c r="Q22" s="172"/>
      <c r="R22" s="172">
        <v>0</v>
      </c>
      <c r="S22" s="172"/>
      <c r="T22" s="172">
        <v>0</v>
      </c>
      <c r="U22" s="172"/>
      <c r="V22" s="172">
        <v>0</v>
      </c>
      <c r="W22" s="172"/>
      <c r="X22" s="172">
        <v>0</v>
      </c>
      <c r="Y22" s="172"/>
      <c r="Z22" s="173">
        <f t="shared" ref="Z22" si="0">SUM(P22:X22)</f>
        <v>0</v>
      </c>
      <c r="AA22" s="172"/>
      <c r="AB22" s="173">
        <f t="shared" ref="AB22" si="1">SUM(F22:N22,Z22)</f>
        <v>0</v>
      </c>
      <c r="AC22" s="172"/>
      <c r="AD22" s="172">
        <v>3000</v>
      </c>
      <c r="AE22" s="172"/>
      <c r="AF22" s="172">
        <f t="shared" ref="AF22" si="2">SUM(AB22:AD22)</f>
        <v>3000</v>
      </c>
    </row>
    <row r="23" spans="1:32" s="1" customFormat="1" ht="16.5" customHeight="1">
      <c r="A23" s="153" t="s">
        <v>172</v>
      </c>
      <c r="B23" s="153"/>
      <c r="C23" s="153"/>
      <c r="D23" s="171"/>
      <c r="E23" s="171"/>
      <c r="F23" s="172">
        <v>0</v>
      </c>
      <c r="G23" s="172"/>
      <c r="H23" s="172">
        <v>0</v>
      </c>
      <c r="I23" s="172"/>
      <c r="J23" s="172">
        <v>0</v>
      </c>
      <c r="K23" s="172"/>
      <c r="L23" s="172">
        <v>0</v>
      </c>
      <c r="M23" s="172"/>
      <c r="N23" s="172">
        <v>0</v>
      </c>
      <c r="O23" s="172"/>
      <c r="P23" s="172">
        <v>0</v>
      </c>
      <c r="Q23" s="172"/>
      <c r="R23" s="172">
        <v>0</v>
      </c>
      <c r="S23" s="172"/>
      <c r="T23" s="172">
        <v>0</v>
      </c>
      <c r="U23" s="172"/>
      <c r="V23" s="172">
        <v>0</v>
      </c>
      <c r="W23" s="172"/>
      <c r="X23" s="172">
        <v>0</v>
      </c>
      <c r="Y23" s="172"/>
      <c r="Z23" s="173">
        <f t="shared" ref="Z23" si="3">SUM(P23:X23)</f>
        <v>0</v>
      </c>
      <c r="AA23" s="172"/>
      <c r="AB23" s="173">
        <f t="shared" ref="AB23" si="4">SUM(F23:N23,Z23)</f>
        <v>0</v>
      </c>
      <c r="AC23" s="172"/>
      <c r="AD23" s="172">
        <v>-2</v>
      </c>
      <c r="AE23" s="172"/>
      <c r="AF23" s="172">
        <f t="shared" ref="AF23" si="5">SUM(AB23:AD23)</f>
        <v>-2</v>
      </c>
    </row>
    <row r="24" spans="1:32" s="1" customFormat="1" ht="16.5" customHeight="1">
      <c r="A24" s="153" t="s">
        <v>126</v>
      </c>
      <c r="B24" s="153"/>
      <c r="C24" s="153"/>
      <c r="D24" s="171"/>
      <c r="E24" s="171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3"/>
      <c r="AA24" s="172"/>
      <c r="AB24" s="173"/>
      <c r="AC24" s="172"/>
      <c r="AD24" s="172"/>
      <c r="AE24" s="172"/>
      <c r="AF24" s="172"/>
    </row>
    <row r="25" spans="1:32" s="1" customFormat="1" ht="16.5" customHeight="1">
      <c r="A25" s="153"/>
      <c r="B25" s="153" t="s">
        <v>127</v>
      </c>
      <c r="C25" s="153"/>
      <c r="D25" s="171"/>
      <c r="E25" s="171"/>
      <c r="F25" s="172">
        <v>0</v>
      </c>
      <c r="G25" s="172"/>
      <c r="H25" s="172">
        <v>0</v>
      </c>
      <c r="I25" s="172"/>
      <c r="J25" s="172">
        <v>0</v>
      </c>
      <c r="K25" s="172"/>
      <c r="L25" s="172">
        <v>0</v>
      </c>
      <c r="M25" s="172"/>
      <c r="N25" s="172">
        <v>2319761</v>
      </c>
      <c r="O25" s="172"/>
      <c r="P25" s="172">
        <v>0</v>
      </c>
      <c r="Q25" s="172"/>
      <c r="R25" s="172">
        <v>0</v>
      </c>
      <c r="S25" s="172"/>
      <c r="T25" s="172">
        <v>-35186</v>
      </c>
      <c r="U25" s="172"/>
      <c r="V25" s="172">
        <v>-11729</v>
      </c>
      <c r="W25" s="172"/>
      <c r="X25" s="172">
        <v>-1341</v>
      </c>
      <c r="Y25" s="172"/>
      <c r="Z25" s="173">
        <f>SUM(P25:X25)</f>
        <v>-48256</v>
      </c>
      <c r="AA25" s="172"/>
      <c r="AB25" s="173">
        <f t="shared" ref="AB25" si="6">SUM(F25:N25,Z25)</f>
        <v>2271505</v>
      </c>
      <c r="AC25" s="172"/>
      <c r="AD25" s="172">
        <v>66719</v>
      </c>
      <c r="AE25" s="172"/>
      <c r="AF25" s="172">
        <f t="shared" ref="AF25" si="7">SUM(AB25:AD25)</f>
        <v>2338224</v>
      </c>
    </row>
    <row r="26" spans="1:32" s="1" customFormat="1" ht="16.5" customHeight="1">
      <c r="A26" s="48"/>
      <c r="B26" s="153"/>
      <c r="C26" s="153"/>
      <c r="D26" s="171"/>
      <c r="E26" s="171"/>
      <c r="F26" s="174"/>
      <c r="G26" s="160"/>
      <c r="H26" s="174"/>
      <c r="I26" s="197"/>
      <c r="J26" s="174"/>
      <c r="K26" s="160"/>
      <c r="L26" s="174"/>
      <c r="M26" s="160"/>
      <c r="N26" s="174"/>
      <c r="O26" s="160"/>
      <c r="P26" s="174"/>
      <c r="Q26" s="160"/>
      <c r="R26" s="174"/>
      <c r="S26" s="160"/>
      <c r="T26" s="174"/>
      <c r="U26" s="160"/>
      <c r="V26" s="174"/>
      <c r="W26" s="160"/>
      <c r="X26" s="174"/>
      <c r="Y26" s="160"/>
      <c r="Z26" s="174"/>
      <c r="AA26" s="160"/>
      <c r="AB26" s="174"/>
      <c r="AC26" s="160"/>
      <c r="AD26" s="174"/>
      <c r="AE26" s="160"/>
      <c r="AF26" s="174"/>
    </row>
    <row r="27" spans="1:32" s="1" customFormat="1" ht="16.5" customHeight="1">
      <c r="A27" s="45" t="s">
        <v>173</v>
      </c>
      <c r="B27" s="153"/>
      <c r="C27" s="153"/>
      <c r="D27" s="171"/>
      <c r="E27" s="171"/>
      <c r="F27" s="197"/>
      <c r="G27" s="160"/>
      <c r="H27" s="197"/>
      <c r="I27" s="197"/>
      <c r="J27" s="197"/>
      <c r="K27" s="160"/>
      <c r="L27" s="197"/>
      <c r="M27" s="160"/>
      <c r="N27" s="197"/>
      <c r="O27" s="160"/>
      <c r="P27" s="197"/>
      <c r="Q27" s="160"/>
      <c r="R27" s="197"/>
      <c r="S27" s="160"/>
      <c r="T27" s="197"/>
      <c r="U27" s="160"/>
      <c r="V27" s="197"/>
      <c r="W27" s="160"/>
      <c r="X27" s="197"/>
      <c r="Y27" s="160"/>
      <c r="Z27" s="197"/>
      <c r="AA27" s="160"/>
      <c r="AB27" s="197"/>
      <c r="AC27" s="160"/>
      <c r="AD27" s="197"/>
      <c r="AE27" s="160"/>
      <c r="AF27" s="197"/>
    </row>
    <row r="28" spans="1:32" s="1" customFormat="1" ht="16.5" customHeight="1" thickBot="1">
      <c r="A28" s="45"/>
      <c r="B28" s="189" t="s">
        <v>309</v>
      </c>
      <c r="C28" s="153"/>
      <c r="D28" s="171"/>
      <c r="E28" s="171"/>
      <c r="F28" s="175">
        <f>SUM(F18:F25)</f>
        <v>373000</v>
      </c>
      <c r="G28" s="160"/>
      <c r="H28" s="175">
        <f>SUM(H18:H25)</f>
        <v>3680616</v>
      </c>
      <c r="I28" s="197"/>
      <c r="J28" s="175">
        <f>SUM(J18:J25)</f>
        <v>0</v>
      </c>
      <c r="K28" s="160"/>
      <c r="L28" s="175">
        <f>SUM(L18:L25)</f>
        <v>40200</v>
      </c>
      <c r="M28" s="160"/>
      <c r="N28" s="175">
        <f>SUM(N18:N25)</f>
        <v>37932306</v>
      </c>
      <c r="O28" s="160"/>
      <c r="P28" s="175">
        <f>SUM(P18:P25)</f>
        <v>-765013</v>
      </c>
      <c r="Q28" s="160"/>
      <c r="R28" s="175">
        <f>SUM(R18:R25)</f>
        <v>-12757</v>
      </c>
      <c r="S28" s="160"/>
      <c r="T28" s="175">
        <f>SUM(T18:T25)</f>
        <v>-32711</v>
      </c>
      <c r="U28" s="160"/>
      <c r="V28" s="175">
        <f>SUM(V18:V25)</f>
        <v>-6054</v>
      </c>
      <c r="W28" s="160"/>
      <c r="X28" s="175">
        <f>SUM(X18:X25)</f>
        <v>-9115</v>
      </c>
      <c r="Y28" s="160"/>
      <c r="Z28" s="175">
        <f>SUM(Z18:Z25)</f>
        <v>-825650</v>
      </c>
      <c r="AA28" s="160"/>
      <c r="AB28" s="175">
        <f>SUM(AB18:AB25)</f>
        <v>41200472</v>
      </c>
      <c r="AC28" s="160"/>
      <c r="AD28" s="175">
        <f>SUM(AD18:AD25)</f>
        <v>2445107</v>
      </c>
      <c r="AE28" s="160"/>
      <c r="AF28" s="175">
        <f>SUM(AF18:AF25)</f>
        <v>43645579</v>
      </c>
    </row>
    <row r="29" spans="1:32" s="1" customFormat="1" ht="16.5" customHeight="1" thickTop="1">
      <c r="A29" s="2"/>
      <c r="D29" s="40"/>
      <c r="E29" s="40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s="1" customFormat="1" ht="16.5" customHeight="1">
      <c r="A30" s="45" t="s">
        <v>174</v>
      </c>
      <c r="B30" s="45"/>
      <c r="C30" s="153"/>
      <c r="D30" s="171"/>
      <c r="E30" s="171"/>
      <c r="F30" s="176">
        <v>373000</v>
      </c>
      <c r="G30" s="172"/>
      <c r="H30" s="176">
        <v>3680616</v>
      </c>
      <c r="I30" s="176"/>
      <c r="J30" s="176">
        <v>-655001</v>
      </c>
      <c r="K30" s="172"/>
      <c r="L30" s="176">
        <v>40200</v>
      </c>
      <c r="M30" s="172"/>
      <c r="N30" s="176">
        <v>42099717</v>
      </c>
      <c r="O30" s="173"/>
      <c r="P30" s="176">
        <v>-765013</v>
      </c>
      <c r="Q30" s="173"/>
      <c r="R30" s="176">
        <v>-12757</v>
      </c>
      <c r="S30" s="173"/>
      <c r="T30" s="176">
        <v>-3018658</v>
      </c>
      <c r="U30" s="173"/>
      <c r="V30" s="176">
        <v>-8604</v>
      </c>
      <c r="W30" s="173"/>
      <c r="X30" s="176">
        <v>-34130</v>
      </c>
      <c r="Y30" s="173"/>
      <c r="Z30" s="177">
        <f t="shared" ref="Z30" si="8">SUM(P30:X30)</f>
        <v>-3839162</v>
      </c>
      <c r="AA30" s="173"/>
      <c r="AB30" s="177">
        <f>SUM(F30:N30,Z30)</f>
        <v>41699370</v>
      </c>
      <c r="AC30" s="173"/>
      <c r="AD30" s="176">
        <v>2310247</v>
      </c>
      <c r="AE30" s="172"/>
      <c r="AF30" s="176">
        <f t="shared" ref="AF30" si="9">SUM(AB30:AD30)</f>
        <v>44009617</v>
      </c>
    </row>
    <row r="31" spans="1:32" s="1" customFormat="1" ht="16.5" customHeight="1">
      <c r="A31" s="45"/>
      <c r="B31" s="45"/>
      <c r="C31" s="153"/>
      <c r="D31" s="171"/>
      <c r="E31" s="171"/>
      <c r="F31" s="176"/>
      <c r="G31" s="172"/>
      <c r="H31" s="176"/>
      <c r="I31" s="176"/>
      <c r="J31" s="176"/>
      <c r="K31" s="172"/>
      <c r="L31" s="176"/>
      <c r="M31" s="172"/>
      <c r="N31" s="176"/>
      <c r="O31" s="173"/>
      <c r="P31" s="176"/>
      <c r="Q31" s="173"/>
      <c r="R31" s="176"/>
      <c r="S31" s="173"/>
      <c r="T31" s="176"/>
      <c r="U31" s="173"/>
      <c r="V31" s="176"/>
      <c r="W31" s="173"/>
      <c r="X31" s="176"/>
      <c r="Y31" s="173"/>
      <c r="Z31" s="177"/>
      <c r="AA31" s="173"/>
      <c r="AB31" s="177"/>
      <c r="AC31" s="173"/>
      <c r="AD31" s="176"/>
      <c r="AE31" s="172"/>
      <c r="AF31" s="176"/>
    </row>
    <row r="32" spans="1:32" s="1" customFormat="1" ht="16.5" customHeight="1">
      <c r="A32" s="45" t="s">
        <v>171</v>
      </c>
      <c r="B32" s="45"/>
      <c r="C32" s="153"/>
      <c r="D32" s="171"/>
      <c r="E32" s="171"/>
      <c r="F32" s="176"/>
      <c r="G32" s="172"/>
      <c r="H32" s="176"/>
      <c r="I32" s="176"/>
      <c r="J32" s="176"/>
      <c r="K32" s="172"/>
      <c r="L32" s="176"/>
      <c r="M32" s="172"/>
      <c r="N32" s="176"/>
      <c r="O32" s="172"/>
      <c r="P32" s="176"/>
      <c r="Q32" s="172"/>
      <c r="R32" s="177"/>
      <c r="S32" s="172"/>
      <c r="T32" s="177"/>
      <c r="U32" s="172"/>
      <c r="V32" s="177"/>
      <c r="W32" s="172"/>
      <c r="X32" s="176"/>
      <c r="Y32" s="172"/>
      <c r="Z32" s="177"/>
      <c r="AA32" s="172"/>
      <c r="AB32" s="177"/>
      <c r="AC32" s="172"/>
      <c r="AD32" s="176"/>
      <c r="AE32" s="172"/>
      <c r="AF32" s="176"/>
    </row>
    <row r="33" spans="1:32" s="1" customFormat="1" ht="16.5" customHeight="1">
      <c r="A33" s="153" t="s">
        <v>79</v>
      </c>
      <c r="B33" s="153"/>
      <c r="C33" s="153"/>
      <c r="D33" s="171">
        <f>'2-4'!D148</f>
        <v>21</v>
      </c>
      <c r="E33" s="171"/>
      <c r="F33" s="176">
        <v>0</v>
      </c>
      <c r="G33" s="172"/>
      <c r="H33" s="176">
        <v>0</v>
      </c>
      <c r="I33" s="176"/>
      <c r="J33" s="176">
        <v>-78975</v>
      </c>
      <c r="K33" s="172"/>
      <c r="L33" s="176">
        <v>0</v>
      </c>
      <c r="M33" s="172"/>
      <c r="N33" s="176">
        <v>0</v>
      </c>
      <c r="O33" s="172"/>
      <c r="P33" s="176">
        <v>0</v>
      </c>
      <c r="Q33" s="172"/>
      <c r="R33" s="176">
        <v>0</v>
      </c>
      <c r="S33" s="172"/>
      <c r="T33" s="176">
        <v>0</v>
      </c>
      <c r="U33" s="172"/>
      <c r="V33" s="176">
        <v>0</v>
      </c>
      <c r="W33" s="172"/>
      <c r="X33" s="176">
        <v>0</v>
      </c>
      <c r="Y33" s="172"/>
      <c r="Z33" s="177">
        <f t="shared" ref="Z33" si="10">SUM(P33:X33)</f>
        <v>0</v>
      </c>
      <c r="AA33" s="172"/>
      <c r="AB33" s="177">
        <f t="shared" ref="AB33" si="11">SUM(F33:N33,Z33)</f>
        <v>-78975</v>
      </c>
      <c r="AC33" s="172"/>
      <c r="AD33" s="176">
        <v>0</v>
      </c>
      <c r="AE33" s="172"/>
      <c r="AF33" s="176">
        <f t="shared" ref="AF33" si="12">SUM(AB33:AD33)</f>
        <v>-78975</v>
      </c>
    </row>
    <row r="34" spans="1:32" s="1" customFormat="1" ht="16.5" customHeight="1">
      <c r="A34" s="153" t="s">
        <v>126</v>
      </c>
      <c r="B34" s="153"/>
      <c r="C34" s="153"/>
      <c r="D34" s="171"/>
      <c r="E34" s="171"/>
      <c r="F34" s="176"/>
      <c r="G34" s="172"/>
      <c r="H34" s="176"/>
      <c r="I34" s="176"/>
      <c r="J34" s="176"/>
      <c r="K34" s="172"/>
      <c r="L34" s="176"/>
      <c r="M34" s="172"/>
      <c r="N34" s="176"/>
      <c r="O34" s="172"/>
      <c r="P34" s="176"/>
      <c r="Q34" s="172"/>
      <c r="R34" s="176"/>
      <c r="S34" s="172"/>
      <c r="T34" s="176"/>
      <c r="U34" s="172"/>
      <c r="V34" s="176"/>
      <c r="W34" s="172"/>
      <c r="X34" s="176"/>
      <c r="Y34" s="172"/>
      <c r="Z34" s="177"/>
      <c r="AA34" s="172"/>
      <c r="AB34" s="177"/>
      <c r="AC34" s="172"/>
      <c r="AD34" s="176"/>
      <c r="AE34" s="172"/>
      <c r="AF34" s="176"/>
    </row>
    <row r="35" spans="1:32" s="1" customFormat="1" ht="16.5" customHeight="1">
      <c r="A35" s="153"/>
      <c r="B35" s="153" t="s">
        <v>127</v>
      </c>
      <c r="C35" s="153"/>
      <c r="D35" s="171"/>
      <c r="E35" s="171"/>
      <c r="F35" s="176">
        <v>0</v>
      </c>
      <c r="G35" s="172"/>
      <c r="H35" s="176">
        <v>0</v>
      </c>
      <c r="I35" s="176"/>
      <c r="J35" s="176">
        <v>0</v>
      </c>
      <c r="K35" s="172"/>
      <c r="L35" s="176">
        <v>0</v>
      </c>
      <c r="M35" s="172"/>
      <c r="N35" s="176">
        <f>'5-6 (3m)'!F86</f>
        <v>888703</v>
      </c>
      <c r="O35" s="172"/>
      <c r="P35" s="176">
        <v>0</v>
      </c>
      <c r="Q35" s="172"/>
      <c r="R35" s="176">
        <v>0</v>
      </c>
      <c r="S35" s="172"/>
      <c r="T35" s="176">
        <v>-1047571</v>
      </c>
      <c r="U35" s="172"/>
      <c r="V35" s="176">
        <v>4496</v>
      </c>
      <c r="W35" s="172"/>
      <c r="X35" s="176">
        <f>'5-6 (3m)'!F71</f>
        <v>27898</v>
      </c>
      <c r="Y35" s="172"/>
      <c r="Z35" s="177">
        <f>SUM(P35:X35)</f>
        <v>-1015177</v>
      </c>
      <c r="AA35" s="172"/>
      <c r="AB35" s="177">
        <f t="shared" ref="AB35" si="13">SUM(F35:N35,Z35)</f>
        <v>-126474</v>
      </c>
      <c r="AC35" s="172"/>
      <c r="AD35" s="176">
        <f>'5-6 (3m)'!F97</f>
        <v>-194204</v>
      </c>
      <c r="AE35" s="172"/>
      <c r="AF35" s="176">
        <f t="shared" ref="AF35" si="14">SUM(AB35:AD35)</f>
        <v>-320678</v>
      </c>
    </row>
    <row r="36" spans="1:32" s="1" customFormat="1" ht="16.5" customHeight="1">
      <c r="A36" s="48"/>
      <c r="B36" s="153"/>
      <c r="C36" s="153"/>
      <c r="D36" s="171"/>
      <c r="E36" s="171"/>
      <c r="F36" s="178"/>
      <c r="G36" s="160"/>
      <c r="H36" s="178"/>
      <c r="I36" s="198"/>
      <c r="J36" s="178"/>
      <c r="K36" s="160"/>
      <c r="L36" s="178"/>
      <c r="M36" s="160"/>
      <c r="N36" s="178"/>
      <c r="O36" s="160"/>
      <c r="P36" s="178"/>
      <c r="Q36" s="160"/>
      <c r="R36" s="178"/>
      <c r="S36" s="160"/>
      <c r="T36" s="178"/>
      <c r="U36" s="160"/>
      <c r="V36" s="178"/>
      <c r="W36" s="160"/>
      <c r="X36" s="178"/>
      <c r="Y36" s="160"/>
      <c r="Z36" s="178"/>
      <c r="AA36" s="160"/>
      <c r="AB36" s="178"/>
      <c r="AC36" s="160"/>
      <c r="AD36" s="178"/>
      <c r="AE36" s="160"/>
      <c r="AF36" s="178"/>
    </row>
    <row r="37" spans="1:32" s="1" customFormat="1" ht="16.5" customHeight="1" thickBot="1">
      <c r="A37" s="45" t="s">
        <v>175</v>
      </c>
      <c r="B37" s="153"/>
      <c r="C37" s="153"/>
      <c r="D37" s="171"/>
      <c r="E37" s="171"/>
      <c r="F37" s="179">
        <f>SUM(F30:F35)</f>
        <v>373000</v>
      </c>
      <c r="G37" s="160"/>
      <c r="H37" s="179">
        <f>SUM(H30:H35)</f>
        <v>3680616</v>
      </c>
      <c r="I37" s="198"/>
      <c r="J37" s="179">
        <f>SUM(J30:J35)</f>
        <v>-733976</v>
      </c>
      <c r="K37" s="160"/>
      <c r="L37" s="179">
        <f>SUM(L30:L35)</f>
        <v>40200</v>
      </c>
      <c r="M37" s="160"/>
      <c r="N37" s="179">
        <f>SUM(N30:N35)</f>
        <v>42988420</v>
      </c>
      <c r="O37" s="160"/>
      <c r="P37" s="179">
        <f>SUM(P30:P35)</f>
        <v>-765013</v>
      </c>
      <c r="Q37" s="160"/>
      <c r="R37" s="179">
        <f>SUM(R30:R35)</f>
        <v>-12757</v>
      </c>
      <c r="S37" s="160"/>
      <c r="T37" s="179">
        <f>SUM(T30:T35)</f>
        <v>-4066229</v>
      </c>
      <c r="U37" s="160"/>
      <c r="V37" s="179">
        <f>SUM(V30:V35)</f>
        <v>-4108</v>
      </c>
      <c r="W37" s="160"/>
      <c r="X37" s="179">
        <f>SUM(X30:X35)</f>
        <v>-6232</v>
      </c>
      <c r="Y37" s="160"/>
      <c r="Z37" s="179">
        <f>SUM(Z30:Z35)</f>
        <v>-4854339</v>
      </c>
      <c r="AA37" s="160"/>
      <c r="AB37" s="179">
        <f>SUM(AB30:AB35)</f>
        <v>41493921</v>
      </c>
      <c r="AC37" s="160"/>
      <c r="AD37" s="179">
        <f>SUM(AD30:AD35)</f>
        <v>2116043</v>
      </c>
      <c r="AE37" s="160"/>
      <c r="AF37" s="179">
        <f>SUM(AF30:AF35)</f>
        <v>43609964</v>
      </c>
    </row>
    <row r="38" spans="1:32" s="1" customFormat="1" ht="16.5" customHeight="1" thickTop="1">
      <c r="D38" s="40"/>
      <c r="E38" s="40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s="1" customFormat="1" ht="16.5" customHeight="1">
      <c r="D39" s="40"/>
      <c r="E39" s="40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s="1" customFormat="1" ht="16.5" customHeight="1">
      <c r="A40" s="2"/>
      <c r="D40" s="40"/>
      <c r="E40" s="40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s="1" customFormat="1" ht="16.5" customHeight="1">
      <c r="A41" s="2"/>
      <c r="D41" s="40"/>
      <c r="E41" s="40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s="1" customFormat="1" ht="16.5" customHeight="1">
      <c r="A42" s="2"/>
      <c r="D42" s="40"/>
      <c r="E42" s="40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s="1" customFormat="1" ht="16.5" customHeight="1">
      <c r="A43" s="2"/>
      <c r="D43" s="40"/>
      <c r="E43" s="40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s="1" customFormat="1" ht="16.5" customHeight="1">
      <c r="A44" s="2"/>
      <c r="D44" s="40"/>
      <c r="E44" s="40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s="1" customFormat="1" ht="16.5" customHeight="1">
      <c r="D45" s="40"/>
      <c r="E45" s="40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s="1" customFormat="1" ht="16.5" customHeight="1">
      <c r="A46" s="2"/>
      <c r="D46" s="40"/>
      <c r="E46" s="40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4"/>
      <c r="AF46" s="3"/>
    </row>
    <row r="47" spans="1:32" s="1" customFormat="1" ht="9.75" customHeight="1">
      <c r="A47" s="2"/>
      <c r="D47" s="40"/>
      <c r="E47" s="40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4"/>
      <c r="AF47" s="3"/>
    </row>
    <row r="48" spans="1:32" ht="21.95" customHeight="1">
      <c r="A48" s="52" t="s">
        <v>46</v>
      </c>
      <c r="B48" s="103"/>
      <c r="C48" s="103"/>
      <c r="D48" s="75"/>
      <c r="E48" s="76"/>
      <c r="F48" s="77"/>
      <c r="G48" s="76"/>
      <c r="H48" s="77"/>
      <c r="I48" s="77"/>
      <c r="J48" s="77"/>
      <c r="K48" s="76"/>
      <c r="L48" s="77"/>
      <c r="M48" s="76"/>
      <c r="N48" s="77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7"/>
    </row>
  </sheetData>
  <mergeCells count="4">
    <mergeCell ref="F7:AB7"/>
    <mergeCell ref="P8:Z8"/>
    <mergeCell ref="L13:N13"/>
    <mergeCell ref="R9:X9"/>
  </mergeCells>
  <phoneticPr fontId="16" type="noConversion"/>
  <pageMargins left="0.3" right="0.3" top="0.5" bottom="0.6" header="0.49" footer="0.4"/>
  <pageSetup paperSize="9" scale="68" firstPageNumber="7" fitToWidth="0" fitToHeight="0" orientation="landscape" useFirstPageNumber="1" horizontalDpi="1200" verticalDpi="1200" r:id="rId1"/>
  <headerFooter>
    <oddFooter>&amp;R&amp;"Arial,Regular"&amp;10&amp;P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FFCC"/>
  </sheetPr>
  <dimension ref="A1:AB47"/>
  <sheetViews>
    <sheetView topLeftCell="A22" zoomScaleNormal="100" zoomScaleSheetLayoutView="130" workbookViewId="0">
      <selection activeCell="C41" sqref="C41"/>
    </sheetView>
  </sheetViews>
  <sheetFormatPr defaultColWidth="9.140625" defaultRowHeight="16.5" customHeight="1"/>
  <cols>
    <col min="1" max="2" width="1.140625" style="15" customWidth="1"/>
    <col min="3" max="3" width="36.85546875" style="15" customWidth="1"/>
    <col min="4" max="4" width="4.85546875" style="15" customWidth="1"/>
    <col min="5" max="5" width="0.5703125" style="14" customWidth="1"/>
    <col min="6" max="6" width="10.85546875" style="14" customWidth="1"/>
    <col min="7" max="7" width="0.5703125" style="16" customWidth="1"/>
    <col min="8" max="8" width="10.85546875" style="15" customWidth="1"/>
    <col min="9" max="9" width="0.5703125" style="15" customWidth="1"/>
    <col min="10" max="10" width="10.5703125" style="15" bestFit="1" customWidth="1"/>
    <col min="11" max="11" width="0.5703125" style="15" customWidth="1"/>
    <col min="12" max="12" width="11.140625" style="16" customWidth="1"/>
    <col min="13" max="13" width="0.5703125" style="16" customWidth="1"/>
    <col min="14" max="14" width="12.7109375" style="16" customWidth="1"/>
    <col min="15" max="15" width="0.5703125" style="15" customWidth="1"/>
    <col min="16" max="16" width="15.28515625" style="15" customWidth="1"/>
    <col min="17" max="17" width="0.5703125" style="15" customWidth="1"/>
    <col min="18" max="18" width="16.140625" style="16" customWidth="1"/>
    <col min="19" max="19" width="0.5703125" style="15" customWidth="1"/>
    <col min="20" max="20" width="16.5703125" style="16" customWidth="1"/>
    <col min="21" max="21" width="0.5703125" style="16" customWidth="1"/>
    <col min="22" max="22" width="10.42578125" style="16" customWidth="1"/>
    <col min="23" max="23" width="0.5703125" style="16" customWidth="1"/>
    <col min="24" max="24" width="10.7109375" style="16" customWidth="1"/>
    <col min="25" max="25" width="0.5703125" style="16" customWidth="1"/>
    <col min="26" max="26" width="18.140625" style="16" customWidth="1"/>
    <col min="27" max="27" width="0.5703125" style="16" customWidth="1"/>
    <col min="28" max="28" width="9.85546875" style="16" customWidth="1"/>
    <col min="29" max="16384" width="9.140625" style="17"/>
  </cols>
  <sheetData>
    <row r="1" spans="1:28" ht="16.5" customHeight="1">
      <c r="A1" s="13" t="str">
        <f>'5-6 (3m)'!A1</f>
        <v>Energy Absolute Public Company Limited</v>
      </c>
      <c r="B1" s="13"/>
      <c r="C1" s="13"/>
      <c r="D1" s="13"/>
      <c r="H1" s="13"/>
      <c r="I1" s="13"/>
      <c r="J1" s="13"/>
      <c r="K1" s="13"/>
      <c r="L1" s="13"/>
      <c r="M1" s="13"/>
      <c r="N1" s="15"/>
      <c r="O1" s="13"/>
      <c r="P1" s="13"/>
      <c r="Q1" s="13"/>
      <c r="R1" s="13"/>
      <c r="S1" s="13"/>
      <c r="T1" s="13"/>
      <c r="V1" s="13"/>
      <c r="AB1" s="5" t="s">
        <v>6</v>
      </c>
    </row>
    <row r="2" spans="1:28" ht="16.5" customHeight="1">
      <c r="A2" s="13" t="s">
        <v>133</v>
      </c>
      <c r="B2" s="13"/>
      <c r="C2" s="13"/>
      <c r="D2" s="13"/>
      <c r="H2" s="13"/>
      <c r="I2" s="13"/>
      <c r="J2" s="13"/>
      <c r="K2" s="13"/>
      <c r="L2" s="13"/>
      <c r="M2" s="13"/>
      <c r="N2" s="15"/>
      <c r="O2" s="13"/>
      <c r="P2" s="13"/>
      <c r="Q2" s="13"/>
      <c r="R2" s="13"/>
      <c r="S2" s="13"/>
      <c r="T2" s="13"/>
      <c r="V2" s="13"/>
      <c r="AB2" s="13"/>
    </row>
    <row r="3" spans="1:28" ht="16.5" customHeight="1">
      <c r="A3" s="18" t="str">
        <f>'7'!A3</f>
        <v>For the three-month period ended 31 March 2024</v>
      </c>
      <c r="B3" s="19"/>
      <c r="C3" s="19"/>
      <c r="D3" s="19"/>
      <c r="E3" s="20"/>
      <c r="F3" s="20"/>
      <c r="G3" s="22"/>
      <c r="H3" s="19"/>
      <c r="I3" s="19"/>
      <c r="J3" s="19"/>
      <c r="K3" s="19"/>
      <c r="L3" s="19"/>
      <c r="M3" s="19"/>
      <c r="N3" s="21"/>
      <c r="O3" s="19"/>
      <c r="P3" s="19"/>
      <c r="Q3" s="19"/>
      <c r="R3" s="19"/>
      <c r="S3" s="19"/>
      <c r="T3" s="19"/>
      <c r="U3" s="22"/>
      <c r="V3" s="19"/>
      <c r="W3" s="22"/>
      <c r="X3" s="22"/>
      <c r="Y3" s="22"/>
      <c r="Z3" s="22"/>
      <c r="AA3" s="22"/>
      <c r="AB3" s="19"/>
    </row>
    <row r="4" spans="1:28" ht="16.5" customHeight="1">
      <c r="A4" s="13"/>
      <c r="E4" s="108"/>
      <c r="F4" s="109"/>
      <c r="G4" s="110"/>
      <c r="H4" s="109"/>
      <c r="I4" s="109"/>
      <c r="J4" s="109"/>
      <c r="K4" s="109"/>
      <c r="L4" s="110"/>
      <c r="M4" s="110"/>
      <c r="N4" s="109"/>
      <c r="O4" s="109"/>
      <c r="P4" s="109"/>
      <c r="Q4" s="109"/>
      <c r="R4" s="110"/>
      <c r="S4" s="109"/>
      <c r="T4" s="110"/>
      <c r="V4" s="110"/>
      <c r="AB4" s="110"/>
    </row>
    <row r="5" spans="1:28" ht="16.5" customHeight="1">
      <c r="A5" s="13"/>
      <c r="E5" s="108"/>
      <c r="F5" s="109"/>
      <c r="G5" s="110"/>
      <c r="H5" s="109"/>
      <c r="I5" s="109"/>
      <c r="J5" s="109"/>
      <c r="K5" s="109"/>
      <c r="L5" s="110"/>
      <c r="M5" s="110"/>
      <c r="N5" s="109"/>
      <c r="O5" s="109"/>
      <c r="P5" s="110"/>
      <c r="Q5" s="109"/>
      <c r="R5" s="110"/>
      <c r="S5" s="109"/>
      <c r="T5" s="110"/>
      <c r="V5" s="110"/>
      <c r="AB5" s="110"/>
    </row>
    <row r="6" spans="1:28" s="48" customFormat="1" ht="16.5" customHeight="1">
      <c r="A6" s="45"/>
      <c r="B6" s="46"/>
      <c r="C6" s="46"/>
      <c r="D6" s="49"/>
      <c r="E6" s="47"/>
      <c r="F6" s="50"/>
      <c r="G6" s="51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1"/>
      <c r="V6" s="52"/>
      <c r="W6" s="51"/>
      <c r="X6" s="51"/>
      <c r="Y6" s="51"/>
      <c r="Z6" s="51"/>
      <c r="AA6" s="51"/>
      <c r="AB6" s="113" t="s">
        <v>176</v>
      </c>
    </row>
    <row r="7" spans="1:28" s="48" customFormat="1" ht="16.5" customHeight="1">
      <c r="A7" s="45"/>
      <c r="B7" s="46"/>
      <c r="C7" s="46"/>
      <c r="D7" s="49"/>
      <c r="E7" s="47"/>
      <c r="F7" s="49"/>
      <c r="G7" s="47"/>
      <c r="H7" s="46"/>
      <c r="I7" s="46"/>
      <c r="J7" s="46"/>
      <c r="K7" s="46"/>
      <c r="L7" s="47"/>
      <c r="M7" s="47"/>
      <c r="N7" s="47"/>
      <c r="O7" s="46"/>
      <c r="P7" s="46"/>
      <c r="Q7" s="46"/>
      <c r="R7" s="258" t="s">
        <v>177</v>
      </c>
      <c r="S7" s="258"/>
      <c r="T7" s="258"/>
      <c r="U7" s="258"/>
      <c r="V7" s="258"/>
      <c r="W7" s="47"/>
      <c r="X7" s="46"/>
      <c r="Y7" s="47"/>
      <c r="Z7" s="168" t="s">
        <v>263</v>
      </c>
      <c r="AA7" s="47"/>
      <c r="AB7" s="53"/>
    </row>
    <row r="8" spans="1:28" s="48" customFormat="1" ht="16.5" customHeight="1">
      <c r="A8" s="45"/>
      <c r="B8" s="46"/>
      <c r="C8" s="46"/>
      <c r="D8" s="49"/>
      <c r="E8" s="47"/>
      <c r="F8" s="49"/>
      <c r="G8" s="47"/>
      <c r="H8" s="46"/>
      <c r="I8" s="47"/>
      <c r="J8" s="46"/>
      <c r="K8" s="46"/>
      <c r="L8" s="54"/>
      <c r="M8" s="54"/>
      <c r="N8" s="54"/>
      <c r="O8" s="46"/>
      <c r="P8" s="168" t="s">
        <v>259</v>
      </c>
      <c r="Q8" s="46"/>
      <c r="R8" s="259" t="s">
        <v>266</v>
      </c>
      <c r="S8" s="259"/>
      <c r="T8" s="259"/>
      <c r="U8" s="47"/>
      <c r="V8" s="53"/>
      <c r="W8" s="109"/>
      <c r="X8" s="168"/>
      <c r="Y8" s="109"/>
      <c r="Z8" s="168" t="s">
        <v>264</v>
      </c>
      <c r="AA8" s="47"/>
      <c r="AB8" s="53"/>
    </row>
    <row r="9" spans="1:28" s="48" customFormat="1" ht="16.5" customHeight="1">
      <c r="A9" s="45"/>
      <c r="B9" s="46"/>
      <c r="C9" s="46"/>
      <c r="D9" s="49"/>
      <c r="E9" s="47"/>
      <c r="F9" s="55" t="s">
        <v>141</v>
      </c>
      <c r="G9" s="47"/>
      <c r="H9" s="46"/>
      <c r="I9" s="46"/>
      <c r="J9" s="46"/>
      <c r="K9" s="46"/>
      <c r="L9" s="54"/>
      <c r="M9" s="54"/>
      <c r="N9" s="54"/>
      <c r="O9" s="46"/>
      <c r="P9" s="168" t="s">
        <v>260</v>
      </c>
      <c r="Q9" s="46"/>
      <c r="R9" s="55" t="s">
        <v>178</v>
      </c>
      <c r="S9" s="46"/>
      <c r="T9" s="55" t="s">
        <v>143</v>
      </c>
      <c r="U9" s="47"/>
      <c r="V9" s="55" t="s">
        <v>146</v>
      </c>
      <c r="W9" s="109"/>
      <c r="Y9" s="109"/>
      <c r="Z9" s="168" t="s">
        <v>265</v>
      </c>
      <c r="AA9" s="47"/>
      <c r="AB9" s="53"/>
    </row>
    <row r="10" spans="1:28" s="48" customFormat="1" ht="16.5" customHeight="1">
      <c r="A10" s="45"/>
      <c r="B10" s="46"/>
      <c r="C10" s="46"/>
      <c r="D10" s="49"/>
      <c r="E10" s="47"/>
      <c r="F10" s="55" t="s">
        <v>147</v>
      </c>
      <c r="G10" s="53"/>
      <c r="H10" s="55" t="s">
        <v>148</v>
      </c>
      <c r="I10" s="55"/>
      <c r="J10" s="168" t="s">
        <v>253</v>
      </c>
      <c r="K10" s="53"/>
      <c r="L10" s="258" t="s">
        <v>149</v>
      </c>
      <c r="M10" s="258"/>
      <c r="N10" s="258"/>
      <c r="O10" s="53"/>
      <c r="P10" s="168" t="s">
        <v>261</v>
      </c>
      <c r="Q10" s="53"/>
      <c r="R10" s="55" t="s">
        <v>179</v>
      </c>
      <c r="S10" s="55"/>
      <c r="T10" s="55" t="s">
        <v>180</v>
      </c>
      <c r="U10" s="53"/>
      <c r="V10" s="55" t="s">
        <v>154</v>
      </c>
      <c r="W10" s="55"/>
      <c r="X10" s="168" t="s">
        <v>155</v>
      </c>
      <c r="Y10" s="55"/>
      <c r="Z10" s="168" t="s">
        <v>261</v>
      </c>
      <c r="AA10" s="55"/>
      <c r="AB10" s="55" t="s">
        <v>157</v>
      </c>
    </row>
    <row r="11" spans="1:28" s="48" customFormat="1" ht="16.5" customHeight="1">
      <c r="A11" s="45"/>
      <c r="B11" s="46"/>
      <c r="C11" s="46"/>
      <c r="D11" s="49"/>
      <c r="E11" s="47"/>
      <c r="F11" s="57" t="s">
        <v>158</v>
      </c>
      <c r="G11" s="53"/>
      <c r="H11" s="55" t="s">
        <v>159</v>
      </c>
      <c r="I11" s="55"/>
      <c r="J11" s="168" t="s">
        <v>254</v>
      </c>
      <c r="K11" s="53"/>
      <c r="L11" s="55" t="s">
        <v>160</v>
      </c>
      <c r="M11" s="56"/>
      <c r="N11" s="58" t="s">
        <v>83</v>
      </c>
      <c r="O11" s="53"/>
      <c r="P11" s="168" t="s">
        <v>262</v>
      </c>
      <c r="Q11" s="53"/>
      <c r="R11" s="55" t="s">
        <v>162</v>
      </c>
      <c r="S11" s="55"/>
      <c r="T11" s="55" t="s">
        <v>181</v>
      </c>
      <c r="U11" s="53"/>
      <c r="V11" s="55" t="s">
        <v>166</v>
      </c>
      <c r="W11" s="55"/>
      <c r="X11" s="168" t="s">
        <v>167</v>
      </c>
      <c r="Y11" s="55"/>
      <c r="Z11" s="168" t="s">
        <v>262</v>
      </c>
      <c r="AA11" s="55"/>
      <c r="AB11" s="55" t="s">
        <v>182</v>
      </c>
    </row>
    <row r="12" spans="1:28" s="48" customFormat="1" ht="16.5" customHeight="1">
      <c r="A12" s="45"/>
      <c r="B12" s="46"/>
      <c r="C12" s="46"/>
      <c r="D12" s="233" t="s">
        <v>117</v>
      </c>
      <c r="E12" s="47"/>
      <c r="F12" s="38" t="s">
        <v>12</v>
      </c>
      <c r="G12" s="59"/>
      <c r="H12" s="38" t="s">
        <v>12</v>
      </c>
      <c r="I12" s="199"/>
      <c r="J12" s="169" t="s">
        <v>255</v>
      </c>
      <c r="K12" s="53"/>
      <c r="L12" s="38" t="s">
        <v>12</v>
      </c>
      <c r="M12" s="60"/>
      <c r="N12" s="38" t="s">
        <v>12</v>
      </c>
      <c r="O12" s="53"/>
      <c r="P12" s="169" t="s">
        <v>255</v>
      </c>
      <c r="Q12" s="53"/>
      <c r="R12" s="38" t="s">
        <v>12</v>
      </c>
      <c r="S12" s="53"/>
      <c r="T12" s="38" t="s">
        <v>12</v>
      </c>
      <c r="U12" s="53"/>
      <c r="V12" s="38" t="s">
        <v>12</v>
      </c>
      <c r="W12" s="53"/>
      <c r="X12" s="38" t="s">
        <v>12</v>
      </c>
      <c r="Y12" s="53"/>
      <c r="Z12" s="169" t="s">
        <v>12</v>
      </c>
      <c r="AA12" s="53"/>
      <c r="AB12" s="38" t="s">
        <v>12</v>
      </c>
    </row>
    <row r="13" spans="1:28" s="48" customFormat="1" ht="16.5" customHeight="1">
      <c r="A13" s="45"/>
      <c r="B13" s="46"/>
      <c r="C13" s="46"/>
      <c r="D13" s="49"/>
      <c r="E13" s="49"/>
      <c r="F13" s="39"/>
      <c r="G13" s="59"/>
      <c r="H13" s="39"/>
      <c r="I13" s="39"/>
      <c r="J13" s="39"/>
      <c r="K13" s="53"/>
      <c r="L13" s="39"/>
      <c r="M13" s="60"/>
      <c r="N13" s="39"/>
      <c r="O13" s="53"/>
      <c r="P13" s="39"/>
      <c r="Q13" s="53"/>
      <c r="R13" s="39"/>
      <c r="S13" s="53"/>
      <c r="T13" s="39"/>
      <c r="U13" s="53"/>
      <c r="V13" s="39"/>
      <c r="W13" s="53"/>
      <c r="X13" s="39"/>
      <c r="Y13" s="53"/>
      <c r="Z13" s="39"/>
      <c r="AA13" s="53"/>
      <c r="AB13" s="39"/>
    </row>
    <row r="14" spans="1:28" s="48" customFormat="1" ht="16.5" customHeight="1">
      <c r="A14" s="45" t="s">
        <v>170</v>
      </c>
      <c r="B14" s="61"/>
      <c r="C14" s="46"/>
      <c r="D14" s="49"/>
      <c r="E14" s="47"/>
      <c r="F14" s="62">
        <v>373000</v>
      </c>
      <c r="G14" s="62"/>
      <c r="H14" s="62">
        <v>3680616</v>
      </c>
      <c r="I14" s="62"/>
      <c r="J14" s="62">
        <v>0</v>
      </c>
      <c r="K14" s="62"/>
      <c r="L14" s="62">
        <v>40200</v>
      </c>
      <c r="M14" s="62"/>
      <c r="N14" s="62">
        <v>19338746</v>
      </c>
      <c r="O14" s="62"/>
      <c r="P14" s="62">
        <v>0</v>
      </c>
      <c r="Q14" s="62"/>
      <c r="R14" s="62">
        <v>-16197</v>
      </c>
      <c r="S14" s="62"/>
      <c r="T14" s="62">
        <v>-11729</v>
      </c>
      <c r="U14" s="62"/>
      <c r="V14" s="62">
        <f>SUM(R14:T14)</f>
        <v>-27926</v>
      </c>
      <c r="W14" s="62"/>
      <c r="X14" s="62">
        <f>SUM(F14:P14,V14)</f>
        <v>23404636</v>
      </c>
      <c r="Y14" s="62"/>
      <c r="Z14" s="62">
        <v>0</v>
      </c>
      <c r="AA14" s="62"/>
      <c r="AB14" s="62">
        <f>SUM(X14,Z14)</f>
        <v>23404636</v>
      </c>
    </row>
    <row r="15" spans="1:28" s="48" customFormat="1" ht="16.5" customHeight="1">
      <c r="A15" s="45"/>
      <c r="B15" s="189" t="s">
        <v>248</v>
      </c>
      <c r="C15" s="46"/>
      <c r="D15" s="49"/>
      <c r="E15" s="47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</row>
    <row r="16" spans="1:28" s="48" customFormat="1" ht="16.5" customHeight="1">
      <c r="A16" s="46" t="s">
        <v>249</v>
      </c>
      <c r="B16" s="61"/>
      <c r="C16" s="46"/>
      <c r="D16" s="49"/>
      <c r="E16" s="47"/>
      <c r="F16" s="63">
        <v>0</v>
      </c>
      <c r="G16" s="62"/>
      <c r="H16" s="63">
        <v>0</v>
      </c>
      <c r="I16" s="62"/>
      <c r="J16" s="63">
        <v>0</v>
      </c>
      <c r="K16" s="62"/>
      <c r="L16" s="63">
        <v>0</v>
      </c>
      <c r="M16" s="62"/>
      <c r="N16" s="63">
        <v>95094</v>
      </c>
      <c r="O16" s="62"/>
      <c r="P16" s="63">
        <v>0</v>
      </c>
      <c r="Q16" s="62"/>
      <c r="R16" s="63">
        <v>0</v>
      </c>
      <c r="S16" s="62"/>
      <c r="T16" s="63">
        <v>0</v>
      </c>
      <c r="U16" s="62"/>
      <c r="V16" s="63">
        <f>SUM(R16:T16)</f>
        <v>0</v>
      </c>
      <c r="W16" s="62"/>
      <c r="X16" s="63">
        <f>SUM(F16:P16,V16)</f>
        <v>95094</v>
      </c>
      <c r="Y16" s="62"/>
      <c r="Z16" s="63">
        <v>12199648</v>
      </c>
      <c r="AA16" s="62"/>
      <c r="AB16" s="63">
        <f>SUM(X16,Z16)</f>
        <v>12294742</v>
      </c>
    </row>
    <row r="17" spans="1:28" s="48" customFormat="1" ht="16.5" customHeight="1">
      <c r="A17" s="46"/>
      <c r="B17" s="61"/>
      <c r="C17" s="46"/>
      <c r="D17" s="49"/>
      <c r="E17" s="47"/>
      <c r="F17" s="200"/>
      <c r="G17" s="62"/>
      <c r="H17" s="200"/>
      <c r="I17" s="62"/>
      <c r="J17" s="200"/>
      <c r="K17" s="62"/>
      <c r="L17" s="200"/>
      <c r="M17" s="62"/>
      <c r="N17" s="200"/>
      <c r="O17" s="62"/>
      <c r="P17" s="200"/>
      <c r="Q17" s="62"/>
      <c r="R17" s="200"/>
      <c r="S17" s="62"/>
      <c r="T17" s="200"/>
      <c r="U17" s="62"/>
      <c r="V17" s="200"/>
      <c r="W17" s="62"/>
      <c r="X17" s="200"/>
      <c r="Y17" s="62"/>
      <c r="Z17" s="200"/>
      <c r="AA17" s="62"/>
      <c r="AB17" s="200"/>
    </row>
    <row r="18" spans="1:28" s="48" customFormat="1" ht="16.5" customHeight="1">
      <c r="A18" s="45" t="s">
        <v>250</v>
      </c>
      <c r="B18" s="61"/>
      <c r="C18" s="46"/>
      <c r="D18" s="49"/>
      <c r="E18" s="47"/>
      <c r="F18" s="200">
        <f>SUM(F14:F16)</f>
        <v>373000</v>
      </c>
      <c r="G18" s="200"/>
      <c r="H18" s="200">
        <f>SUM(H14:H16)</f>
        <v>3680616</v>
      </c>
      <c r="I18" s="200"/>
      <c r="J18" s="200">
        <f>SUM(J14:J16)</f>
        <v>0</v>
      </c>
      <c r="K18" s="200"/>
      <c r="L18" s="200">
        <f>SUM(L14:L16)</f>
        <v>40200</v>
      </c>
      <c r="M18" s="200"/>
      <c r="N18" s="200">
        <f>SUM(N14:N16)</f>
        <v>19433840</v>
      </c>
      <c r="O18" s="200"/>
      <c r="P18" s="200">
        <f>SUM(P14:P16)</f>
        <v>0</v>
      </c>
      <c r="Q18" s="200"/>
      <c r="R18" s="200">
        <f>SUM(R14:R16)</f>
        <v>-16197</v>
      </c>
      <c r="S18" s="200"/>
      <c r="T18" s="200">
        <f>SUM(T14:T16)</f>
        <v>-11729</v>
      </c>
      <c r="U18" s="200"/>
      <c r="V18" s="200">
        <f>SUM(V14:V16)</f>
        <v>-27926</v>
      </c>
      <c r="W18" s="200"/>
      <c r="X18" s="200">
        <f>SUM(X14:X16)</f>
        <v>23499730</v>
      </c>
      <c r="Y18" s="200"/>
      <c r="Z18" s="200">
        <f>SUM(Z14:Z16)</f>
        <v>12199648</v>
      </c>
      <c r="AA18" s="200"/>
      <c r="AB18" s="200">
        <f>SUM(AB14:AB16)</f>
        <v>35699378</v>
      </c>
    </row>
    <row r="19" spans="1:28" s="48" customFormat="1" ht="16.5" customHeight="1">
      <c r="A19" s="45"/>
      <c r="B19" s="61"/>
      <c r="C19" s="46"/>
      <c r="D19" s="49"/>
      <c r="E19" s="47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</row>
    <row r="20" spans="1:28" s="48" customFormat="1" ht="16.5" customHeight="1">
      <c r="A20" s="45" t="s">
        <v>171</v>
      </c>
      <c r="B20" s="61"/>
      <c r="C20" s="46"/>
      <c r="D20" s="49"/>
      <c r="E20" s="47"/>
      <c r="F20" s="62"/>
      <c r="H20" s="62"/>
      <c r="I20" s="62"/>
      <c r="J20" s="62"/>
      <c r="L20" s="62"/>
      <c r="N20" s="62"/>
      <c r="P20" s="62"/>
      <c r="R20" s="62"/>
      <c r="T20" s="62"/>
      <c r="V20" s="62"/>
      <c r="X20" s="62"/>
      <c r="Z20" s="62"/>
      <c r="AB20" s="62"/>
    </row>
    <row r="21" spans="1:28" s="48" customFormat="1" ht="16.5" customHeight="1">
      <c r="A21" s="46" t="s">
        <v>183</v>
      </c>
      <c r="B21" s="46"/>
      <c r="C21" s="46"/>
      <c r="D21" s="49"/>
      <c r="E21" s="47"/>
      <c r="F21" s="63">
        <v>0</v>
      </c>
      <c r="G21" s="62"/>
      <c r="H21" s="63">
        <v>0</v>
      </c>
      <c r="I21" s="200"/>
      <c r="J21" s="63">
        <v>0</v>
      </c>
      <c r="K21" s="62"/>
      <c r="L21" s="63">
        <v>0</v>
      </c>
      <c r="M21" s="44"/>
      <c r="N21" s="43">
        <v>23818</v>
      </c>
      <c r="O21" s="44"/>
      <c r="P21" s="63">
        <v>0</v>
      </c>
      <c r="Q21" s="44"/>
      <c r="R21" s="63">
        <v>0</v>
      </c>
      <c r="S21" s="62"/>
      <c r="T21" s="43">
        <v>-35187</v>
      </c>
      <c r="U21" s="62"/>
      <c r="V21" s="63">
        <f t="shared" ref="V21" si="0">SUM(R21:T21)</f>
        <v>-35187</v>
      </c>
      <c r="W21" s="62"/>
      <c r="X21" s="63">
        <f>SUM(F21:P21,V21)</f>
        <v>-11369</v>
      </c>
      <c r="Y21" s="62"/>
      <c r="Z21" s="63">
        <v>895469</v>
      </c>
      <c r="AA21" s="62"/>
      <c r="AB21" s="63">
        <f>SUM(X21,Z21)</f>
        <v>884100</v>
      </c>
    </row>
    <row r="22" spans="1:28" s="48" customFormat="1" ht="16.5" customHeight="1">
      <c r="A22" s="46"/>
      <c r="B22" s="46"/>
      <c r="C22" s="46"/>
      <c r="D22" s="49"/>
      <c r="E22" s="47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</row>
    <row r="23" spans="1:28" s="48" customFormat="1" ht="16.5" customHeight="1" thickBot="1">
      <c r="A23" s="45" t="s">
        <v>276</v>
      </c>
      <c r="B23" s="46"/>
      <c r="C23" s="46"/>
      <c r="D23" s="49"/>
      <c r="E23" s="47"/>
      <c r="F23" s="64">
        <f>SUM(F18:F21)</f>
        <v>373000</v>
      </c>
      <c r="G23" s="44"/>
      <c r="H23" s="64">
        <f>SUM(H18:H21)</f>
        <v>3680616</v>
      </c>
      <c r="I23" s="201"/>
      <c r="J23" s="64">
        <f>SUM(J18:J21)</f>
        <v>0</v>
      </c>
      <c r="K23" s="44"/>
      <c r="L23" s="64">
        <f>SUM(L18:L21)</f>
        <v>40200</v>
      </c>
      <c r="M23" s="44"/>
      <c r="N23" s="64">
        <f>SUM(N18:N21)</f>
        <v>19457658</v>
      </c>
      <c r="O23" s="44"/>
      <c r="P23" s="64">
        <f>SUM(P18:P21)</f>
        <v>0</v>
      </c>
      <c r="Q23" s="44"/>
      <c r="R23" s="64">
        <f>SUM(R18:R21)</f>
        <v>-16197</v>
      </c>
      <c r="S23" s="44"/>
      <c r="T23" s="64">
        <f>SUM(T18:T21)</f>
        <v>-46916</v>
      </c>
      <c r="U23" s="44"/>
      <c r="V23" s="64">
        <f>SUM(V18:V21)</f>
        <v>-63113</v>
      </c>
      <c r="W23" s="44"/>
      <c r="X23" s="64">
        <f>SUM(X18:X21)</f>
        <v>23488361</v>
      </c>
      <c r="Y23" s="44"/>
      <c r="Z23" s="64">
        <f>SUM(Z18:Z21)</f>
        <v>13095117</v>
      </c>
      <c r="AA23" s="44"/>
      <c r="AB23" s="64">
        <f>SUM(AB18:AB21)</f>
        <v>36583478</v>
      </c>
    </row>
    <row r="24" spans="1:28" s="48" customFormat="1" ht="16.5" customHeight="1" thickTop="1">
      <c r="A24" s="45"/>
      <c r="B24" s="46"/>
      <c r="C24" s="46"/>
      <c r="D24" s="49"/>
      <c r="E24" s="47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</row>
    <row r="25" spans="1:28" s="48" customFormat="1" ht="16.5" customHeight="1">
      <c r="A25" s="45"/>
      <c r="B25" s="46"/>
      <c r="C25" s="46"/>
      <c r="D25" s="49"/>
      <c r="E25" s="47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</row>
    <row r="26" spans="1:28" s="48" customFormat="1" ht="16.5" customHeight="1">
      <c r="A26" s="45" t="s">
        <v>174</v>
      </c>
      <c r="B26" s="61"/>
      <c r="C26" s="46"/>
      <c r="D26" s="49"/>
      <c r="E26" s="47"/>
      <c r="F26" s="65">
        <v>373000</v>
      </c>
      <c r="G26" s="62"/>
      <c r="H26" s="65">
        <v>3680616</v>
      </c>
      <c r="I26" s="234"/>
      <c r="J26" s="65">
        <v>-655001</v>
      </c>
      <c r="K26" s="62"/>
      <c r="L26" s="65">
        <v>40200</v>
      </c>
      <c r="M26" s="62"/>
      <c r="N26" s="65">
        <v>29949923</v>
      </c>
      <c r="O26" s="62"/>
      <c r="P26" s="65">
        <v>23136</v>
      </c>
      <c r="Q26" s="62"/>
      <c r="R26" s="65">
        <v>-16197</v>
      </c>
      <c r="S26" s="62"/>
      <c r="T26" s="65">
        <v>-234710</v>
      </c>
      <c r="U26" s="62"/>
      <c r="V26" s="65">
        <f>SUM(R26:T26)</f>
        <v>-250907</v>
      </c>
      <c r="W26" s="62"/>
      <c r="X26" s="65">
        <f>SUM(F26:P26,V26)</f>
        <v>33160967</v>
      </c>
      <c r="Y26" s="62"/>
      <c r="Z26" s="65">
        <v>0</v>
      </c>
      <c r="AA26" s="62"/>
      <c r="AB26" s="65">
        <f>SUM(X26,Z26)</f>
        <v>33160967</v>
      </c>
    </row>
    <row r="27" spans="1:28" s="48" customFormat="1" ht="16.5" customHeight="1">
      <c r="A27" s="45"/>
      <c r="B27" s="61"/>
      <c r="C27" s="46"/>
      <c r="D27" s="49"/>
      <c r="E27" s="47"/>
      <c r="F27" s="65"/>
      <c r="G27" s="62"/>
      <c r="H27" s="65"/>
      <c r="I27" s="234"/>
      <c r="J27" s="65"/>
      <c r="K27" s="62"/>
      <c r="L27" s="65"/>
      <c r="M27" s="62"/>
      <c r="N27" s="65"/>
      <c r="O27" s="62"/>
      <c r="P27" s="65"/>
      <c r="Q27" s="62"/>
      <c r="R27" s="65"/>
      <c r="S27" s="62"/>
      <c r="T27" s="65"/>
      <c r="U27" s="62"/>
      <c r="V27" s="65"/>
      <c r="W27" s="62"/>
      <c r="X27" s="65"/>
      <c r="Y27" s="62"/>
      <c r="Z27" s="65"/>
      <c r="AA27" s="62"/>
      <c r="AB27" s="65"/>
    </row>
    <row r="28" spans="1:28" s="48" customFormat="1" ht="16.5" customHeight="1">
      <c r="A28" s="45" t="s">
        <v>171</v>
      </c>
      <c r="B28" s="61"/>
      <c r="C28" s="46"/>
      <c r="D28" s="49"/>
      <c r="E28" s="47"/>
      <c r="F28" s="65"/>
      <c r="H28" s="65"/>
      <c r="I28" s="235"/>
      <c r="J28" s="65"/>
      <c r="L28" s="65"/>
      <c r="N28" s="65"/>
      <c r="P28" s="65"/>
      <c r="R28" s="65"/>
      <c r="T28" s="65"/>
      <c r="V28" s="65"/>
      <c r="X28" s="65"/>
      <c r="Z28" s="65"/>
      <c r="AB28" s="65"/>
    </row>
    <row r="29" spans="1:28" s="48" customFormat="1" ht="16.5" customHeight="1">
      <c r="A29" s="46" t="s">
        <v>79</v>
      </c>
      <c r="B29" s="61"/>
      <c r="C29" s="46"/>
      <c r="D29" s="49">
        <f>'7'!D33</f>
        <v>21</v>
      </c>
      <c r="E29" s="47"/>
      <c r="F29" s="65">
        <v>0</v>
      </c>
      <c r="H29" s="65">
        <v>0</v>
      </c>
      <c r="I29" s="235"/>
      <c r="J29" s="65">
        <v>-78975</v>
      </c>
      <c r="L29" s="65">
        <v>0</v>
      </c>
      <c r="N29" s="65">
        <v>0</v>
      </c>
      <c r="P29" s="65">
        <v>0</v>
      </c>
      <c r="R29" s="65">
        <v>0</v>
      </c>
      <c r="T29" s="65">
        <v>0</v>
      </c>
      <c r="V29" s="65">
        <v>0</v>
      </c>
      <c r="X29" s="65">
        <f>SUM(F29:P29,V29)</f>
        <v>-78975</v>
      </c>
      <c r="Z29" s="65">
        <v>0</v>
      </c>
      <c r="AB29" s="65">
        <f>SUM(X29,Z29)</f>
        <v>-78975</v>
      </c>
    </row>
    <row r="30" spans="1:28" s="48" customFormat="1" ht="16.5" customHeight="1">
      <c r="A30" s="46" t="s">
        <v>183</v>
      </c>
      <c r="B30" s="46"/>
      <c r="C30" s="46"/>
      <c r="D30" s="49"/>
      <c r="E30" s="47"/>
      <c r="F30" s="66">
        <v>0</v>
      </c>
      <c r="G30" s="62"/>
      <c r="H30" s="66">
        <v>0</v>
      </c>
      <c r="I30" s="234"/>
      <c r="J30" s="66">
        <v>0</v>
      </c>
      <c r="K30" s="62"/>
      <c r="L30" s="66">
        <v>0</v>
      </c>
      <c r="M30" s="234"/>
      <c r="N30" s="42">
        <f>'5-6 (3m)'!J86</f>
        <v>482296</v>
      </c>
      <c r="O30" s="234"/>
      <c r="P30" s="66">
        <v>0</v>
      </c>
      <c r="Q30" s="234"/>
      <c r="R30" s="66">
        <v>0</v>
      </c>
      <c r="S30" s="62"/>
      <c r="T30" s="42">
        <f>'5-6 (3m)'!J80</f>
        <v>-91144</v>
      </c>
      <c r="U30" s="62"/>
      <c r="V30" s="66">
        <f t="shared" ref="V30" si="1">SUM(R30:T30)</f>
        <v>-91144</v>
      </c>
      <c r="W30" s="62"/>
      <c r="X30" s="66">
        <f>SUM(F30:P30,V30)</f>
        <v>391152</v>
      </c>
      <c r="Y30" s="62"/>
      <c r="Z30" s="66">
        <v>0</v>
      </c>
      <c r="AA30" s="62"/>
      <c r="AB30" s="66">
        <f>SUM(X30,Z30)</f>
        <v>391152</v>
      </c>
    </row>
    <row r="31" spans="1:28" s="48" customFormat="1" ht="16.5" customHeight="1">
      <c r="A31" s="46"/>
      <c r="B31" s="46"/>
      <c r="C31" s="46"/>
      <c r="D31" s="49"/>
      <c r="E31" s="47"/>
      <c r="F31" s="67"/>
      <c r="G31" s="44"/>
      <c r="H31" s="67"/>
      <c r="I31" s="236"/>
      <c r="J31" s="67"/>
      <c r="K31" s="44"/>
      <c r="L31" s="67"/>
      <c r="M31" s="44"/>
      <c r="N31" s="67"/>
      <c r="O31" s="44"/>
      <c r="P31" s="67"/>
      <c r="Q31" s="44"/>
      <c r="R31" s="67"/>
      <c r="S31" s="44"/>
      <c r="T31" s="67"/>
      <c r="U31" s="44"/>
      <c r="V31" s="67"/>
      <c r="W31" s="44"/>
      <c r="X31" s="67"/>
      <c r="Y31" s="44"/>
      <c r="Z31" s="67"/>
      <c r="AA31" s="44"/>
      <c r="AB31" s="67"/>
    </row>
    <row r="32" spans="1:28" s="48" customFormat="1" ht="16.5" customHeight="1" thickBot="1">
      <c r="A32" s="45" t="s">
        <v>175</v>
      </c>
      <c r="B32" s="46"/>
      <c r="C32" s="46"/>
      <c r="D32" s="49"/>
      <c r="E32" s="47"/>
      <c r="F32" s="68">
        <f>SUM(F26:F30)</f>
        <v>373000</v>
      </c>
      <c r="G32" s="44"/>
      <c r="H32" s="68">
        <f>SUM(H26:H30)</f>
        <v>3680616</v>
      </c>
      <c r="I32" s="236"/>
      <c r="J32" s="68">
        <f>SUM(J26:J30)</f>
        <v>-733976</v>
      </c>
      <c r="K32" s="44"/>
      <c r="L32" s="68">
        <f>SUM(L26:L30)</f>
        <v>40200</v>
      </c>
      <c r="M32" s="44"/>
      <c r="N32" s="68">
        <f>SUM(N26:N30)</f>
        <v>30432219</v>
      </c>
      <c r="O32" s="44"/>
      <c r="P32" s="68">
        <f>SUM(P26:P30)</f>
        <v>23136</v>
      </c>
      <c r="Q32" s="44"/>
      <c r="R32" s="68">
        <f>SUM(R26:R30)</f>
        <v>-16197</v>
      </c>
      <c r="S32" s="44"/>
      <c r="T32" s="68">
        <f>SUM(T26:T30)</f>
        <v>-325854</v>
      </c>
      <c r="U32" s="44"/>
      <c r="V32" s="68">
        <f>SUM(V26:V30)</f>
        <v>-342051</v>
      </c>
      <c r="W32" s="44"/>
      <c r="X32" s="68">
        <f>SUM(X26:X30)</f>
        <v>33473144</v>
      </c>
      <c r="Y32" s="44"/>
      <c r="Z32" s="68">
        <f>SUM(Z26:Z30)</f>
        <v>0</v>
      </c>
      <c r="AA32" s="44"/>
      <c r="AB32" s="68">
        <f>SUM(F32:P32,V32)</f>
        <v>33473144</v>
      </c>
    </row>
    <row r="33" spans="1:28" s="48" customFormat="1" ht="16.5" customHeight="1" thickTop="1">
      <c r="B33" s="46"/>
      <c r="C33" s="46"/>
      <c r="D33" s="49"/>
      <c r="E33" s="47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</row>
    <row r="34" spans="1:28" s="48" customFormat="1" ht="16.5" customHeight="1">
      <c r="A34" s="45"/>
      <c r="B34" s="46"/>
      <c r="C34" s="46"/>
      <c r="D34" s="49"/>
      <c r="E34" s="47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</row>
    <row r="35" spans="1:28" s="48" customFormat="1" ht="16.5" customHeight="1">
      <c r="A35" s="45"/>
      <c r="B35" s="46"/>
      <c r="C35" s="46"/>
      <c r="D35" s="49"/>
      <c r="E35" s="47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</row>
    <row r="36" spans="1:28" s="48" customFormat="1" ht="16.5" customHeight="1">
      <c r="A36" s="45"/>
      <c r="B36" s="46"/>
      <c r="C36" s="46"/>
      <c r="D36" s="49"/>
      <c r="E36" s="47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</row>
    <row r="37" spans="1:28" s="48" customFormat="1" ht="16.5" customHeight="1">
      <c r="A37" s="45"/>
      <c r="B37" s="46"/>
      <c r="C37" s="46"/>
      <c r="D37" s="49"/>
      <c r="E37" s="47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</row>
    <row r="38" spans="1:28" s="48" customFormat="1" ht="16.5" customHeight="1">
      <c r="A38" s="45"/>
      <c r="B38" s="46"/>
      <c r="C38" s="46"/>
      <c r="D38" s="49"/>
      <c r="E38" s="47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</row>
    <row r="39" spans="1:28" s="48" customFormat="1" ht="16.5" customHeight="1">
      <c r="A39" s="45"/>
      <c r="B39" s="46"/>
      <c r="C39" s="46"/>
      <c r="D39" s="49"/>
      <c r="E39" s="47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</row>
    <row r="40" spans="1:28" s="48" customFormat="1" ht="16.5" customHeight="1">
      <c r="A40" s="45"/>
      <c r="B40" s="46"/>
      <c r="C40" s="46"/>
      <c r="D40" s="49"/>
      <c r="E40" s="47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</row>
    <row r="41" spans="1:28" s="48" customFormat="1" ht="16.5" customHeight="1">
      <c r="A41" s="45"/>
      <c r="B41" s="46"/>
      <c r="C41" s="46"/>
      <c r="D41" s="49"/>
      <c r="E41" s="47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</row>
    <row r="42" spans="1:28" s="48" customFormat="1" ht="10.5" customHeight="1">
      <c r="A42" s="45"/>
      <c r="B42" s="46"/>
      <c r="C42" s="46"/>
      <c r="D42" s="49"/>
      <c r="E42" s="47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</row>
    <row r="43" spans="1:28" s="48" customFormat="1" ht="16.5" customHeight="1">
      <c r="A43" s="45"/>
      <c r="B43" s="46"/>
      <c r="C43" s="46"/>
      <c r="D43" s="49"/>
      <c r="E43" s="47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</row>
    <row r="44" spans="1:28" s="48" customFormat="1" ht="16.5" customHeight="1">
      <c r="A44" s="45"/>
      <c r="B44" s="46"/>
      <c r="C44" s="46"/>
      <c r="D44" s="49"/>
      <c r="E44" s="47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</row>
    <row r="45" spans="1:28" s="48" customFormat="1" ht="16.5" customHeight="1">
      <c r="A45" s="45"/>
      <c r="B45" s="46"/>
      <c r="C45" s="46"/>
      <c r="D45" s="49"/>
      <c r="E45" s="47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</row>
    <row r="46" spans="1:28" s="48" customFormat="1" ht="8.25" customHeight="1">
      <c r="A46" s="45"/>
      <c r="B46" s="46"/>
      <c r="C46" s="46"/>
      <c r="D46" s="49"/>
      <c r="E46" s="47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</row>
    <row r="47" spans="1:28" ht="21.95" customHeight="1">
      <c r="A47" s="52" t="s">
        <v>46</v>
      </c>
      <c r="B47" s="21"/>
      <c r="C47" s="21"/>
      <c r="D47" s="21"/>
      <c r="E47" s="20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</row>
  </sheetData>
  <mergeCells count="3">
    <mergeCell ref="L10:N10"/>
    <mergeCell ref="R8:T8"/>
    <mergeCell ref="R7:V7"/>
  </mergeCells>
  <phoneticPr fontId="16" type="noConversion"/>
  <pageMargins left="0.3" right="0.3" top="0.5" bottom="0.6" header="0.49" footer="0.4"/>
  <pageSetup paperSize="9" scale="70" firstPageNumber="8" fitToWidth="0" fitToHeight="0" orientation="landscape" useFirstPageNumber="1" horizontalDpi="1200" verticalDpi="1200" r:id="rId1"/>
  <headerFooter>
    <oddFooter>&amp;R&amp;"Arial,Regular"&amp;10&amp;P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13047-0DA8-40F1-B38A-1601FD035FD9}">
  <sheetPr>
    <tabColor rgb="FFCCFFCC"/>
  </sheetPr>
  <dimension ref="A1:L171"/>
  <sheetViews>
    <sheetView topLeftCell="A21" zoomScaleNormal="100" zoomScaleSheetLayoutView="160" workbookViewId="0">
      <selection activeCell="C39" sqref="C39"/>
    </sheetView>
  </sheetViews>
  <sheetFormatPr defaultColWidth="9.140625" defaultRowHeight="16.5" customHeight="1"/>
  <cols>
    <col min="1" max="2" width="1.5703125" style="23" customWidth="1"/>
    <col min="3" max="3" width="49.140625" style="23" customWidth="1"/>
    <col min="4" max="4" width="6.140625" style="83" customWidth="1"/>
    <col min="5" max="5" width="0.5703125" style="23" customWidth="1"/>
    <col min="6" max="6" width="11.42578125" style="85" customWidth="1"/>
    <col min="7" max="7" width="0.5703125" style="23" customWidth="1"/>
    <col min="8" max="8" width="10.7109375" style="85" bestFit="1" customWidth="1"/>
    <col min="9" max="9" width="0.5703125" style="83" customWidth="1"/>
    <col min="10" max="10" width="11.42578125" style="85" customWidth="1"/>
    <col min="11" max="11" width="0.5703125" style="23" customWidth="1"/>
    <col min="12" max="12" width="12.28515625" style="85" customWidth="1"/>
    <col min="13" max="13" width="6" style="24" customWidth="1"/>
    <col min="14" max="16384" width="9.140625" style="24"/>
  </cols>
  <sheetData>
    <row r="1" spans="1:12" ht="16.5" customHeight="1">
      <c r="A1" s="78" t="s">
        <v>0</v>
      </c>
      <c r="B1" s="78"/>
      <c r="C1" s="78"/>
      <c r="D1" s="79"/>
      <c r="G1" s="114"/>
      <c r="I1" s="115"/>
      <c r="K1" s="114"/>
      <c r="L1" s="152" t="s">
        <v>6</v>
      </c>
    </row>
    <row r="2" spans="1:12" ht="16.5" customHeight="1">
      <c r="A2" s="78" t="s">
        <v>184</v>
      </c>
      <c r="B2" s="78"/>
      <c r="C2" s="78"/>
      <c r="D2" s="79"/>
      <c r="G2" s="114"/>
      <c r="I2" s="115"/>
      <c r="K2" s="114"/>
    </row>
    <row r="3" spans="1:12" ht="16.5" customHeight="1">
      <c r="A3" s="80" t="str">
        <f>+'8'!A3</f>
        <v>For the three-month period ended 31 March 2024</v>
      </c>
      <c r="B3" s="80"/>
      <c r="C3" s="80"/>
      <c r="D3" s="81"/>
      <c r="E3" s="82"/>
      <c r="F3" s="86"/>
      <c r="G3" s="116"/>
      <c r="H3" s="86"/>
      <c r="I3" s="117"/>
      <c r="J3" s="86"/>
      <c r="K3" s="116"/>
      <c r="L3" s="86"/>
    </row>
    <row r="4" spans="1:12" ht="16.5" customHeight="1">
      <c r="G4" s="114"/>
      <c r="I4" s="115"/>
      <c r="K4" s="114"/>
    </row>
    <row r="5" spans="1:12" ht="16.5" customHeight="1">
      <c r="G5" s="114"/>
      <c r="I5" s="115"/>
      <c r="K5" s="114"/>
    </row>
    <row r="6" spans="1:12" ht="16.5" customHeight="1">
      <c r="F6" s="250" t="s">
        <v>3</v>
      </c>
      <c r="G6" s="250"/>
      <c r="H6" s="250"/>
      <c r="I6" s="87"/>
      <c r="J6" s="250" t="s">
        <v>4</v>
      </c>
      <c r="K6" s="250"/>
      <c r="L6" s="250"/>
    </row>
    <row r="7" spans="1:12" ht="16.5" customHeight="1">
      <c r="A7" s="24"/>
      <c r="E7" s="78"/>
      <c r="F7" s="254" t="s">
        <v>5</v>
      </c>
      <c r="G7" s="254"/>
      <c r="H7" s="254"/>
      <c r="I7" s="89"/>
      <c r="J7" s="254" t="s">
        <v>5</v>
      </c>
      <c r="K7" s="254"/>
      <c r="L7" s="254"/>
    </row>
    <row r="8" spans="1:12" ht="16.5" customHeight="1">
      <c r="A8" s="24"/>
      <c r="E8" s="78"/>
      <c r="F8" s="188"/>
      <c r="G8" s="188"/>
      <c r="H8" s="188"/>
      <c r="I8" s="89"/>
      <c r="J8" s="188"/>
      <c r="K8" s="188"/>
      <c r="L8" s="188" t="s">
        <v>247</v>
      </c>
    </row>
    <row r="9" spans="1:12" ht="16.5" customHeight="1">
      <c r="E9" s="78"/>
      <c r="F9" s="118">
        <v>2024</v>
      </c>
      <c r="G9" s="126"/>
      <c r="H9" s="118">
        <v>2023</v>
      </c>
      <c r="I9" s="79"/>
      <c r="J9" s="118">
        <v>2024</v>
      </c>
      <c r="K9" s="126"/>
      <c r="L9" s="118">
        <v>2023</v>
      </c>
    </row>
    <row r="10" spans="1:12" ht="16.5" customHeight="1">
      <c r="D10" s="81" t="s">
        <v>11</v>
      </c>
      <c r="E10" s="78"/>
      <c r="F10" s="96" t="s">
        <v>12</v>
      </c>
      <c r="G10" s="118"/>
      <c r="H10" s="96" t="s">
        <v>12</v>
      </c>
      <c r="I10" s="118"/>
      <c r="J10" s="96" t="s">
        <v>12</v>
      </c>
      <c r="K10" s="118"/>
      <c r="L10" s="96" t="s">
        <v>12</v>
      </c>
    </row>
    <row r="11" spans="1:12" ht="16.5" customHeight="1">
      <c r="A11" s="78" t="s">
        <v>185</v>
      </c>
      <c r="F11" s="91"/>
      <c r="G11" s="114"/>
      <c r="I11" s="115"/>
      <c r="J11" s="91"/>
      <c r="K11" s="114"/>
    </row>
    <row r="12" spans="1:12" ht="16.5" customHeight="1">
      <c r="A12" s="23" t="s">
        <v>186</v>
      </c>
      <c r="F12" s="91">
        <f>'5-6 (3m)'!F31</f>
        <v>732673</v>
      </c>
      <c r="G12" s="119"/>
      <c r="H12" s="85">
        <f>'5-6 (3m)'!H31</f>
        <v>2490002</v>
      </c>
      <c r="I12" s="119"/>
      <c r="J12" s="91">
        <f>'5-6 (3m)'!J31</f>
        <v>544943</v>
      </c>
      <c r="K12" s="119"/>
      <c r="L12" s="85">
        <f>'5-6 (3m)'!L31</f>
        <v>991838</v>
      </c>
    </row>
    <row r="13" spans="1:12" ht="16.5" customHeight="1">
      <c r="A13" s="23" t="s">
        <v>187</v>
      </c>
      <c r="F13" s="91"/>
      <c r="G13" s="119"/>
      <c r="I13" s="119"/>
      <c r="J13" s="91"/>
      <c r="K13" s="119"/>
    </row>
    <row r="14" spans="1:12" ht="16.5" customHeight="1">
      <c r="B14" s="23" t="s">
        <v>294</v>
      </c>
      <c r="F14" s="91"/>
      <c r="G14" s="119"/>
      <c r="I14" s="119"/>
      <c r="J14" s="91"/>
      <c r="K14" s="119"/>
    </row>
    <row r="15" spans="1:12" ht="16.5" customHeight="1">
      <c r="A15" s="23" t="s">
        <v>188</v>
      </c>
      <c r="B15" s="180" t="s">
        <v>189</v>
      </c>
      <c r="F15" s="91">
        <v>957156</v>
      </c>
      <c r="H15" s="85">
        <v>853641</v>
      </c>
      <c r="I15" s="23"/>
      <c r="J15" s="239">
        <v>197125</v>
      </c>
      <c r="L15" s="85">
        <v>187987</v>
      </c>
    </row>
    <row r="16" spans="1:12" ht="16.5" customHeight="1">
      <c r="B16" s="247" t="s">
        <v>306</v>
      </c>
      <c r="F16" s="91">
        <v>6051</v>
      </c>
      <c r="H16" s="85">
        <v>-3532</v>
      </c>
      <c r="I16" s="23"/>
      <c r="J16" s="239">
        <v>0</v>
      </c>
      <c r="L16" s="85">
        <v>-585</v>
      </c>
    </row>
    <row r="17" spans="1:12" ht="16.5" customHeight="1">
      <c r="B17" s="238" t="s">
        <v>277</v>
      </c>
      <c r="F17" s="91">
        <v>20681</v>
      </c>
      <c r="H17" s="85">
        <v>0</v>
      </c>
      <c r="I17" s="23"/>
      <c r="J17" s="239">
        <v>20681</v>
      </c>
      <c r="L17" s="85">
        <v>0</v>
      </c>
    </row>
    <row r="18" spans="1:12" ht="16.5" customHeight="1">
      <c r="B18" s="180" t="s">
        <v>190</v>
      </c>
      <c r="F18" s="91">
        <v>-178001</v>
      </c>
      <c r="H18" s="85">
        <v>-75567</v>
      </c>
      <c r="I18" s="23"/>
      <c r="J18" s="239">
        <v>-353130</v>
      </c>
      <c r="L18" s="85">
        <v>-148717</v>
      </c>
    </row>
    <row r="19" spans="1:12" ht="16.5" customHeight="1">
      <c r="B19" s="180" t="s">
        <v>191</v>
      </c>
      <c r="D19" s="94">
        <f>'5-6 (3m)'!D14</f>
        <v>23.2</v>
      </c>
      <c r="F19" s="91">
        <v>0</v>
      </c>
      <c r="H19" s="85">
        <v>0</v>
      </c>
      <c r="I19" s="23"/>
      <c r="J19" s="239">
        <v>-144721</v>
      </c>
      <c r="L19" s="85">
        <v>-262730</v>
      </c>
    </row>
    <row r="20" spans="1:12" ht="16.5" customHeight="1">
      <c r="B20" s="180" t="s">
        <v>192</v>
      </c>
      <c r="F20" s="91">
        <v>645370</v>
      </c>
      <c r="H20" s="85">
        <v>484697</v>
      </c>
      <c r="I20" s="23"/>
      <c r="J20" s="239">
        <v>444184</v>
      </c>
      <c r="L20" s="85">
        <v>320853</v>
      </c>
    </row>
    <row r="21" spans="1:12" ht="16.5" customHeight="1">
      <c r="B21" s="238" t="s">
        <v>278</v>
      </c>
      <c r="F21" s="91">
        <v>1167</v>
      </c>
      <c r="H21" s="85">
        <v>4278</v>
      </c>
      <c r="I21" s="23"/>
      <c r="J21" s="239">
        <v>2528</v>
      </c>
      <c r="L21" s="85">
        <v>2399</v>
      </c>
    </row>
    <row r="22" spans="1:12" ht="16.5" customHeight="1">
      <c r="B22" s="180" t="s">
        <v>193</v>
      </c>
      <c r="D22" s="94"/>
      <c r="F22" s="91"/>
      <c r="I22" s="23"/>
      <c r="J22" s="91"/>
    </row>
    <row r="23" spans="1:12" ht="16.5" customHeight="1">
      <c r="B23" s="180"/>
      <c r="C23" s="23" t="s">
        <v>279</v>
      </c>
      <c r="D23" s="83">
        <f>'2-4'!D42</f>
        <v>14</v>
      </c>
      <c r="F23" s="91">
        <v>-63052</v>
      </c>
      <c r="H23" s="85">
        <v>-36515</v>
      </c>
      <c r="I23" s="23"/>
      <c r="J23" s="91">
        <v>0</v>
      </c>
      <c r="L23" s="85">
        <v>0</v>
      </c>
    </row>
    <row r="24" spans="1:12" ht="16.5" customHeight="1">
      <c r="B24" s="261" t="s">
        <v>194</v>
      </c>
      <c r="C24" s="261"/>
      <c r="F24" s="91">
        <v>0</v>
      </c>
      <c r="H24" s="85">
        <v>33650</v>
      </c>
      <c r="I24" s="23"/>
      <c r="J24" s="91">
        <v>0</v>
      </c>
      <c r="L24" s="85">
        <v>0</v>
      </c>
    </row>
    <row r="25" spans="1:12" ht="16.5" customHeight="1">
      <c r="A25" s="24"/>
      <c r="B25" s="248" t="s">
        <v>307</v>
      </c>
      <c r="C25" s="24"/>
      <c r="D25" s="94"/>
      <c r="F25" s="91">
        <v>9007</v>
      </c>
      <c r="H25" s="85">
        <v>17444</v>
      </c>
      <c r="I25" s="23"/>
      <c r="J25" s="91">
        <v>0</v>
      </c>
      <c r="L25" s="85">
        <v>-1185</v>
      </c>
    </row>
    <row r="26" spans="1:12" ht="16.5" customHeight="1">
      <c r="B26" s="180" t="s">
        <v>195</v>
      </c>
      <c r="D26" s="83">
        <f>'2-4'!D47</f>
        <v>15</v>
      </c>
      <c r="F26" s="91">
        <v>334</v>
      </c>
      <c r="H26" s="85">
        <v>0</v>
      </c>
      <c r="I26" s="23"/>
      <c r="J26" s="91">
        <v>0</v>
      </c>
      <c r="L26" s="85">
        <v>0</v>
      </c>
    </row>
    <row r="27" spans="1:12" ht="16.5" customHeight="1">
      <c r="B27" s="180" t="s">
        <v>196</v>
      </c>
      <c r="F27" s="91">
        <v>23560</v>
      </c>
      <c r="H27" s="85">
        <v>15770</v>
      </c>
      <c r="I27" s="23"/>
      <c r="J27" s="91">
        <v>0</v>
      </c>
      <c r="L27" s="85">
        <v>0</v>
      </c>
    </row>
    <row r="28" spans="1:12" ht="16.5" customHeight="1">
      <c r="B28" s="238" t="s">
        <v>280</v>
      </c>
      <c r="F28" s="91">
        <v>-64074</v>
      </c>
      <c r="H28" s="85">
        <v>22275</v>
      </c>
      <c r="I28" s="23"/>
      <c r="J28" s="91">
        <v>-70578</v>
      </c>
      <c r="L28" s="85">
        <v>9277</v>
      </c>
    </row>
    <row r="29" spans="1:12" ht="16.5" customHeight="1">
      <c r="B29" s="261" t="s">
        <v>197</v>
      </c>
      <c r="C29" s="261"/>
      <c r="F29" s="91">
        <v>0</v>
      </c>
      <c r="H29" s="85">
        <v>15</v>
      </c>
      <c r="I29" s="23"/>
      <c r="J29" s="91">
        <v>0</v>
      </c>
      <c r="L29" s="85">
        <v>0</v>
      </c>
    </row>
    <row r="30" spans="1:12" ht="16.5" customHeight="1">
      <c r="B30" s="180" t="s">
        <v>198</v>
      </c>
      <c r="F30" s="91"/>
      <c r="I30" s="23"/>
      <c r="J30" s="91"/>
    </row>
    <row r="31" spans="1:12" ht="16.5" customHeight="1">
      <c r="B31" s="180"/>
      <c r="C31" s="23" t="s">
        <v>199</v>
      </c>
      <c r="D31" s="94">
        <f>'2-4'!D104</f>
        <v>23.7</v>
      </c>
      <c r="F31" s="93">
        <v>0</v>
      </c>
      <c r="H31" s="86">
        <v>0</v>
      </c>
      <c r="I31" s="23"/>
      <c r="J31" s="93">
        <v>-12108</v>
      </c>
      <c r="L31" s="86">
        <v>-11068</v>
      </c>
    </row>
    <row r="32" spans="1:12" ht="16.5" customHeight="1">
      <c r="B32" s="180"/>
      <c r="F32" s="91"/>
      <c r="I32" s="23"/>
      <c r="J32" s="91"/>
    </row>
    <row r="33" spans="1:12" ht="16.5" customHeight="1">
      <c r="A33" s="24"/>
      <c r="B33" s="23" t="s">
        <v>200</v>
      </c>
      <c r="F33" s="91"/>
      <c r="I33" s="23"/>
      <c r="J33" s="91"/>
    </row>
    <row r="34" spans="1:12" ht="16.5" customHeight="1">
      <c r="C34" s="23" t="s">
        <v>300</v>
      </c>
      <c r="F34" s="91">
        <f>SUM(F12:F33)</f>
        <v>2090872</v>
      </c>
      <c r="H34" s="85">
        <f>SUM(H12:H33)</f>
        <v>3806158</v>
      </c>
      <c r="I34" s="23"/>
      <c r="J34" s="91">
        <f>SUM(J12:J33)</f>
        <v>628924</v>
      </c>
      <c r="L34" s="85">
        <f>SUM(L12:L33)</f>
        <v>1088069</v>
      </c>
    </row>
    <row r="35" spans="1:12" ht="16.5" customHeight="1">
      <c r="B35" s="23" t="s">
        <v>201</v>
      </c>
      <c r="D35" s="79"/>
      <c r="F35" s="91"/>
      <c r="I35" s="23"/>
      <c r="J35" s="97"/>
      <c r="L35" s="98"/>
    </row>
    <row r="36" spans="1:12" ht="16.5" customHeight="1">
      <c r="B36" s="24"/>
      <c r="C36" s="180" t="s">
        <v>202</v>
      </c>
      <c r="D36" s="79"/>
      <c r="F36" s="99">
        <v>-676377</v>
      </c>
      <c r="H36" s="100">
        <v>-1063856</v>
      </c>
      <c r="I36" s="23"/>
      <c r="J36" s="240">
        <v>420659</v>
      </c>
      <c r="L36" s="100">
        <v>-60353</v>
      </c>
    </row>
    <row r="37" spans="1:12" ht="16.5" customHeight="1">
      <c r="B37" s="24"/>
      <c r="C37" s="180" t="s">
        <v>203</v>
      </c>
      <c r="D37" s="79"/>
      <c r="F37" s="99">
        <v>-144727</v>
      </c>
      <c r="H37" s="100">
        <v>-18797</v>
      </c>
      <c r="I37" s="23"/>
      <c r="J37" s="240">
        <v>0</v>
      </c>
      <c r="L37" s="100">
        <v>0</v>
      </c>
    </row>
    <row r="38" spans="1:12" ht="16.5" customHeight="1">
      <c r="B38" s="24"/>
      <c r="C38" s="180" t="s">
        <v>204</v>
      </c>
      <c r="D38" s="79"/>
      <c r="F38" s="99">
        <v>169741</v>
      </c>
      <c r="H38" s="100">
        <v>-2450947</v>
      </c>
      <c r="I38" s="23"/>
      <c r="J38" s="240">
        <v>0</v>
      </c>
      <c r="L38" s="100">
        <v>0</v>
      </c>
    </row>
    <row r="39" spans="1:12" ht="16.5" customHeight="1">
      <c r="B39" s="24"/>
      <c r="C39" s="238" t="s">
        <v>281</v>
      </c>
      <c r="D39" s="79"/>
      <c r="F39" s="99">
        <v>-41415</v>
      </c>
      <c r="H39" s="100">
        <v>-346124</v>
      </c>
      <c r="I39" s="23"/>
      <c r="J39" s="240">
        <v>44501</v>
      </c>
      <c r="L39" s="100">
        <v>-4393</v>
      </c>
    </row>
    <row r="40" spans="1:12" ht="16.5" customHeight="1">
      <c r="B40" s="24"/>
      <c r="C40" s="180" t="s">
        <v>205</v>
      </c>
      <c r="D40" s="79"/>
      <c r="F40" s="99">
        <v>579293</v>
      </c>
      <c r="H40" s="100">
        <v>-795108</v>
      </c>
      <c r="I40" s="23"/>
      <c r="J40" s="240">
        <v>-38424</v>
      </c>
      <c r="L40" s="100">
        <v>9376</v>
      </c>
    </row>
    <row r="41" spans="1:12" ht="16.5" customHeight="1">
      <c r="B41" s="24"/>
      <c r="C41" s="180" t="s">
        <v>206</v>
      </c>
      <c r="D41" s="79"/>
      <c r="F41" s="99">
        <v>-51759</v>
      </c>
      <c r="H41" s="100">
        <v>10477</v>
      </c>
      <c r="I41" s="23"/>
      <c r="J41" s="240">
        <v>-115</v>
      </c>
      <c r="L41" s="100">
        <v>-465</v>
      </c>
    </row>
    <row r="42" spans="1:12" ht="16.5" customHeight="1">
      <c r="B42" s="24"/>
      <c r="C42" s="180" t="s">
        <v>207</v>
      </c>
      <c r="D42" s="79"/>
      <c r="F42" s="99">
        <v>-358266</v>
      </c>
      <c r="H42" s="100">
        <v>-1041949</v>
      </c>
      <c r="I42" s="23"/>
      <c r="J42" s="240">
        <v>-105407</v>
      </c>
      <c r="L42" s="100">
        <v>-8148</v>
      </c>
    </row>
    <row r="43" spans="1:12" ht="16.5" customHeight="1">
      <c r="B43" s="24"/>
      <c r="C43" s="238" t="s">
        <v>282</v>
      </c>
      <c r="D43" s="79"/>
      <c r="F43" s="99">
        <v>404120.75</v>
      </c>
      <c r="H43" s="100">
        <v>95233</v>
      </c>
      <c r="I43" s="23"/>
      <c r="J43" s="240">
        <v>271149</v>
      </c>
      <c r="L43" s="100">
        <v>303510</v>
      </c>
    </row>
    <row r="44" spans="1:12" ht="16.5" customHeight="1">
      <c r="B44" s="24"/>
      <c r="C44" s="180" t="s">
        <v>208</v>
      </c>
      <c r="D44" s="79"/>
      <c r="F44" s="101">
        <v>-14942</v>
      </c>
      <c r="H44" s="102">
        <v>-1195</v>
      </c>
      <c r="I44" s="23"/>
      <c r="J44" s="241">
        <v>0</v>
      </c>
      <c r="L44" s="102">
        <v>0</v>
      </c>
    </row>
    <row r="45" spans="1:12" ht="16.5" customHeight="1">
      <c r="B45" s="24"/>
      <c r="C45" s="180"/>
      <c r="D45" s="79"/>
      <c r="F45" s="97"/>
      <c r="H45" s="98"/>
      <c r="I45" s="23"/>
      <c r="J45" s="91"/>
    </row>
    <row r="46" spans="1:12" ht="16.5" customHeight="1">
      <c r="A46" s="24"/>
      <c r="B46" s="23" t="s">
        <v>209</v>
      </c>
      <c r="C46" s="24"/>
      <c r="D46" s="79"/>
      <c r="F46" s="99">
        <f>SUM(F34,F36:F44)</f>
        <v>1956540.75</v>
      </c>
      <c r="H46" s="100">
        <f>SUM(H34,H36:H44)</f>
        <v>-1806108</v>
      </c>
      <c r="I46" s="23"/>
      <c r="J46" s="99">
        <f>SUM(J34:J44)</f>
        <v>1221287</v>
      </c>
      <c r="L46" s="100">
        <f>SUM(L34:L44)</f>
        <v>1327596</v>
      </c>
    </row>
    <row r="47" spans="1:12" ht="16.5" customHeight="1">
      <c r="A47" s="24"/>
      <c r="C47" s="180" t="s">
        <v>210</v>
      </c>
      <c r="D47" s="79"/>
      <c r="F47" s="101">
        <v>-12819.75</v>
      </c>
      <c r="H47" s="102">
        <v>-9850</v>
      </c>
      <c r="I47" s="23"/>
      <c r="J47" s="101">
        <v>-11126</v>
      </c>
      <c r="L47" s="102">
        <v>-7350</v>
      </c>
    </row>
    <row r="48" spans="1:12" ht="16.5" customHeight="1">
      <c r="A48" s="24"/>
      <c r="D48" s="79"/>
      <c r="F48" s="97"/>
      <c r="H48" s="98"/>
      <c r="I48" s="23"/>
      <c r="J48" s="97"/>
      <c r="L48" s="98"/>
    </row>
    <row r="49" spans="1:12" ht="16.5" customHeight="1">
      <c r="A49" s="78" t="s">
        <v>211</v>
      </c>
      <c r="B49" s="78"/>
      <c r="C49" s="78"/>
      <c r="D49" s="79"/>
      <c r="F49" s="101">
        <f>SUM(F46:F47)</f>
        <v>1943721</v>
      </c>
      <c r="H49" s="102">
        <f>SUM(H46:H47)</f>
        <v>-1815958</v>
      </c>
      <c r="I49" s="23"/>
      <c r="J49" s="101">
        <f>SUM(J46:J47)</f>
        <v>1210161</v>
      </c>
      <c r="L49" s="102">
        <f>SUM(L46:L47)</f>
        <v>1320246</v>
      </c>
    </row>
    <row r="50" spans="1:12" ht="16.5" customHeight="1">
      <c r="A50" s="78"/>
      <c r="B50" s="78"/>
      <c r="C50" s="78"/>
      <c r="D50" s="79"/>
      <c r="F50" s="100"/>
      <c r="H50" s="100"/>
      <c r="I50" s="23"/>
      <c r="J50" s="100"/>
      <c r="L50" s="100"/>
    </row>
    <row r="51" spans="1:12" ht="16.5" customHeight="1">
      <c r="A51" s="78"/>
      <c r="B51" s="78"/>
      <c r="C51" s="78"/>
      <c r="D51" s="79"/>
      <c r="F51" s="100"/>
      <c r="H51" s="100"/>
      <c r="I51" s="23"/>
      <c r="J51" s="100"/>
      <c r="L51" s="100"/>
    </row>
    <row r="52" spans="1:12" ht="16.5" customHeight="1">
      <c r="A52" s="78"/>
      <c r="B52" s="78"/>
      <c r="C52" s="78"/>
      <c r="D52" s="79"/>
      <c r="F52" s="100"/>
      <c r="H52" s="100"/>
      <c r="I52" s="23"/>
      <c r="J52" s="100"/>
      <c r="L52" s="100"/>
    </row>
    <row r="53" spans="1:12" ht="16.5" customHeight="1">
      <c r="A53" s="78"/>
      <c r="B53" s="78"/>
      <c r="C53" s="78"/>
      <c r="D53" s="79"/>
      <c r="F53" s="100"/>
      <c r="H53" s="100"/>
      <c r="I53" s="23"/>
      <c r="J53" s="100"/>
      <c r="L53" s="100"/>
    </row>
    <row r="54" spans="1:12" ht="16.5" customHeight="1">
      <c r="A54" s="78"/>
      <c r="B54" s="78"/>
      <c r="C54" s="78"/>
      <c r="D54" s="79"/>
      <c r="F54" s="100"/>
      <c r="H54" s="100"/>
      <c r="I54" s="23"/>
      <c r="J54" s="100"/>
      <c r="L54" s="100"/>
    </row>
    <row r="55" spans="1:12" ht="16.5" customHeight="1">
      <c r="A55" s="78"/>
      <c r="B55" s="78"/>
      <c r="C55" s="78"/>
      <c r="D55" s="79"/>
      <c r="F55" s="100"/>
      <c r="H55" s="100"/>
      <c r="I55" s="23"/>
      <c r="J55" s="100"/>
      <c r="L55" s="100"/>
    </row>
    <row r="56" spans="1:12" ht="16.5" customHeight="1">
      <c r="A56" s="78"/>
      <c r="B56" s="78"/>
      <c r="C56" s="78"/>
      <c r="D56" s="79"/>
      <c r="F56" s="100"/>
      <c r="H56" s="100"/>
      <c r="I56" s="23"/>
      <c r="J56" s="100"/>
      <c r="L56" s="100"/>
    </row>
    <row r="57" spans="1:12" ht="21.95" customHeight="1">
      <c r="A57" s="260" t="s">
        <v>46</v>
      </c>
      <c r="B57" s="260"/>
      <c r="C57" s="260"/>
      <c r="D57" s="260"/>
      <c r="E57" s="260"/>
      <c r="F57" s="260"/>
      <c r="G57" s="260"/>
      <c r="H57" s="260"/>
      <c r="I57" s="260"/>
      <c r="J57" s="260"/>
      <c r="K57" s="260"/>
      <c r="L57" s="260"/>
    </row>
    <row r="58" spans="1:12" ht="16.5" customHeight="1">
      <c r="A58" s="78" t="str">
        <f>+A1</f>
        <v>Energy Absolute Public Company Limited</v>
      </c>
      <c r="B58" s="78"/>
      <c r="C58" s="78"/>
      <c r="D58" s="79"/>
      <c r="G58" s="114"/>
      <c r="I58" s="115"/>
      <c r="K58" s="114"/>
      <c r="L58" s="152" t="s">
        <v>6</v>
      </c>
    </row>
    <row r="59" spans="1:12" ht="16.5" customHeight="1">
      <c r="A59" s="78" t="str">
        <f>A2</f>
        <v xml:space="preserve">Statement of Cash Flows </v>
      </c>
      <c r="B59" s="78"/>
      <c r="C59" s="78"/>
      <c r="D59" s="79"/>
      <c r="G59" s="114"/>
      <c r="I59" s="115"/>
      <c r="K59" s="114"/>
    </row>
    <row r="60" spans="1:12" ht="16.5" customHeight="1">
      <c r="A60" s="80" t="str">
        <f>+A3</f>
        <v>For the three-month period ended 31 March 2024</v>
      </c>
      <c r="B60" s="80"/>
      <c r="C60" s="80"/>
      <c r="D60" s="81"/>
      <c r="E60" s="82"/>
      <c r="F60" s="86"/>
      <c r="G60" s="116"/>
      <c r="H60" s="86"/>
      <c r="I60" s="117"/>
      <c r="J60" s="86"/>
      <c r="K60" s="116"/>
      <c r="L60" s="86"/>
    </row>
    <row r="61" spans="1:12" ht="16.5" customHeight="1">
      <c r="A61" s="78"/>
      <c r="B61" s="78"/>
      <c r="C61" s="78"/>
      <c r="D61" s="79"/>
      <c r="G61" s="114"/>
      <c r="I61" s="115"/>
      <c r="K61" s="114"/>
    </row>
    <row r="62" spans="1:12" ht="16.5" customHeight="1">
      <c r="A62" s="78"/>
      <c r="B62" s="78"/>
      <c r="C62" s="78"/>
      <c r="D62" s="79"/>
      <c r="G62" s="114"/>
      <c r="I62" s="115"/>
      <c r="K62" s="114"/>
    </row>
    <row r="63" spans="1:12" ht="16.5" customHeight="1">
      <c r="F63" s="250" t="s">
        <v>3</v>
      </c>
      <c r="G63" s="250"/>
      <c r="H63" s="250"/>
      <c r="I63" s="87"/>
      <c r="J63" s="250" t="s">
        <v>4</v>
      </c>
      <c r="K63" s="250"/>
      <c r="L63" s="250"/>
    </row>
    <row r="64" spans="1:12" ht="16.5" customHeight="1">
      <c r="A64" s="24"/>
      <c r="E64" s="78"/>
      <c r="F64" s="254" t="s">
        <v>5</v>
      </c>
      <c r="G64" s="254"/>
      <c r="H64" s="254"/>
      <c r="I64" s="89"/>
      <c r="J64" s="254" t="s">
        <v>5</v>
      </c>
      <c r="K64" s="254"/>
      <c r="L64" s="254"/>
    </row>
    <row r="65" spans="1:12" ht="16.5" customHeight="1">
      <c r="A65" s="24"/>
      <c r="E65" s="78"/>
      <c r="F65" s="188"/>
      <c r="G65" s="188"/>
      <c r="H65" s="188"/>
      <c r="I65" s="89"/>
      <c r="J65" s="188"/>
      <c r="K65" s="188"/>
      <c r="L65" s="188" t="s">
        <v>247</v>
      </c>
    </row>
    <row r="66" spans="1:12" ht="16.5" customHeight="1">
      <c r="E66" s="78"/>
      <c r="F66" s="118">
        <v>2024</v>
      </c>
      <c r="G66" s="126"/>
      <c r="H66" s="118">
        <v>2023</v>
      </c>
      <c r="I66" s="79"/>
      <c r="J66" s="118">
        <v>2024</v>
      </c>
      <c r="K66" s="126"/>
      <c r="L66" s="118">
        <v>2023</v>
      </c>
    </row>
    <row r="67" spans="1:12" ht="16.5" customHeight="1">
      <c r="D67" s="81" t="s">
        <v>11</v>
      </c>
      <c r="E67" s="78"/>
      <c r="F67" s="96" t="s">
        <v>12</v>
      </c>
      <c r="G67" s="118"/>
      <c r="H67" s="96" t="s">
        <v>12</v>
      </c>
      <c r="I67" s="118"/>
      <c r="J67" s="96" t="s">
        <v>12</v>
      </c>
      <c r="K67" s="118"/>
      <c r="L67" s="96" t="s">
        <v>12</v>
      </c>
    </row>
    <row r="68" spans="1:12" ht="16.5" customHeight="1">
      <c r="A68" s="78" t="s">
        <v>212</v>
      </c>
      <c r="E68" s="78"/>
      <c r="F68" s="97"/>
      <c r="G68" s="25"/>
      <c r="H68" s="98"/>
      <c r="I68" s="120"/>
      <c r="J68" s="97"/>
      <c r="K68" s="25"/>
      <c r="L68" s="98"/>
    </row>
    <row r="69" spans="1:12" ht="16.5" customHeight="1">
      <c r="A69" s="23" t="s">
        <v>16</v>
      </c>
      <c r="D69" s="79"/>
      <c r="E69" s="78"/>
      <c r="F69" s="99">
        <v>-945</v>
      </c>
      <c r="G69" s="25"/>
      <c r="H69" s="100">
        <v>1588</v>
      </c>
      <c r="I69" s="25"/>
      <c r="J69" s="91">
        <v>0</v>
      </c>
      <c r="K69" s="25"/>
      <c r="L69" s="85">
        <v>0</v>
      </c>
    </row>
    <row r="70" spans="1:12" ht="16.5" customHeight="1">
      <c r="A70" s="23" t="s">
        <v>213</v>
      </c>
      <c r="E70" s="78"/>
      <c r="F70" s="99">
        <v>0</v>
      </c>
      <c r="G70" s="25"/>
      <c r="H70" s="100">
        <v>-3500000</v>
      </c>
      <c r="I70" s="25"/>
      <c r="J70" s="91">
        <v>0</v>
      </c>
      <c r="K70" s="25"/>
      <c r="L70" s="85">
        <v>-3500000</v>
      </c>
    </row>
    <row r="71" spans="1:12" ht="16.5" customHeight="1">
      <c r="A71" s="23" t="s">
        <v>214</v>
      </c>
      <c r="D71" s="94"/>
      <c r="E71" s="78"/>
      <c r="F71" s="99">
        <v>0</v>
      </c>
      <c r="G71" s="25"/>
      <c r="H71" s="100">
        <v>24000</v>
      </c>
      <c r="I71" s="25"/>
      <c r="J71" s="242">
        <v>0</v>
      </c>
      <c r="K71" s="25"/>
      <c r="L71" s="100">
        <v>365000</v>
      </c>
    </row>
    <row r="72" spans="1:12" ht="16.5" customHeight="1">
      <c r="A72" s="23" t="s">
        <v>215</v>
      </c>
      <c r="D72" s="94">
        <v>23.5</v>
      </c>
      <c r="E72" s="78"/>
      <c r="F72" s="91">
        <v>0</v>
      </c>
      <c r="G72" s="25"/>
      <c r="H72" s="85">
        <v>0</v>
      </c>
      <c r="I72" s="25"/>
      <c r="J72" s="91">
        <v>-1010000</v>
      </c>
      <c r="K72" s="25"/>
      <c r="L72" s="85">
        <v>-1470048</v>
      </c>
    </row>
    <row r="73" spans="1:12" ht="16.5" customHeight="1">
      <c r="A73" s="23" t="s">
        <v>216</v>
      </c>
      <c r="D73" s="94">
        <f t="shared" ref="D73:D74" si="0">D72</f>
        <v>23.5</v>
      </c>
      <c r="E73" s="78"/>
      <c r="F73" s="91">
        <v>0</v>
      </c>
      <c r="G73" s="25"/>
      <c r="H73" s="85">
        <v>0</v>
      </c>
      <c r="I73" s="25"/>
      <c r="J73" s="91">
        <v>911000</v>
      </c>
      <c r="K73" s="24"/>
      <c r="L73" s="85">
        <v>899000</v>
      </c>
    </row>
    <row r="74" spans="1:12" ht="16.5" customHeight="1">
      <c r="A74" s="23" t="s">
        <v>217</v>
      </c>
      <c r="D74" s="94">
        <f t="shared" si="0"/>
        <v>23.5</v>
      </c>
      <c r="E74" s="78"/>
      <c r="F74" s="91">
        <v>0</v>
      </c>
      <c r="G74" s="25"/>
      <c r="H74" s="85">
        <v>0</v>
      </c>
      <c r="I74" s="25"/>
      <c r="J74" s="91">
        <v>-346900</v>
      </c>
      <c r="K74" s="24"/>
      <c r="L74" s="85">
        <v>-2845000</v>
      </c>
    </row>
    <row r="75" spans="1:12" ht="16.5" customHeight="1">
      <c r="A75" s="23" t="s">
        <v>295</v>
      </c>
      <c r="D75" s="83">
        <f>'2-4'!D41</f>
        <v>14</v>
      </c>
      <c r="E75" s="78"/>
      <c r="F75" s="91">
        <v>-333334</v>
      </c>
      <c r="G75" s="25"/>
      <c r="H75" s="85">
        <v>0</v>
      </c>
      <c r="I75" s="25"/>
      <c r="J75" s="91">
        <v>0</v>
      </c>
      <c r="K75" s="24"/>
      <c r="L75" s="85">
        <v>0</v>
      </c>
    </row>
    <row r="76" spans="1:12" ht="16.5" customHeight="1">
      <c r="A76" s="23" t="s">
        <v>296</v>
      </c>
      <c r="D76" s="83">
        <f>'2-4'!D42</f>
        <v>14</v>
      </c>
      <c r="E76" s="78"/>
      <c r="F76" s="99">
        <v>-74998</v>
      </c>
      <c r="G76" s="25"/>
      <c r="H76" s="100">
        <v>0</v>
      </c>
      <c r="I76" s="25"/>
      <c r="J76" s="91">
        <v>-74998</v>
      </c>
      <c r="K76" s="25"/>
      <c r="L76" s="100">
        <v>0</v>
      </c>
    </row>
    <row r="77" spans="1:12" ht="16.5" customHeight="1">
      <c r="A77" s="23" t="s">
        <v>288</v>
      </c>
      <c r="D77" s="83">
        <f>'2-4'!D42</f>
        <v>14</v>
      </c>
      <c r="E77" s="78"/>
      <c r="F77" s="99">
        <v>20000</v>
      </c>
      <c r="G77" s="25"/>
      <c r="H77" s="100">
        <v>0</v>
      </c>
      <c r="I77" s="25"/>
      <c r="J77" s="91">
        <v>20000</v>
      </c>
      <c r="K77" s="25"/>
      <c r="L77" s="100">
        <v>0</v>
      </c>
    </row>
    <row r="78" spans="1:12" ht="16.5" customHeight="1">
      <c r="A78" s="23" t="s">
        <v>218</v>
      </c>
      <c r="B78" s="24"/>
      <c r="D78" s="79"/>
      <c r="E78" s="78"/>
      <c r="F78" s="99">
        <v>-425486</v>
      </c>
      <c r="G78" s="25"/>
      <c r="H78" s="100">
        <v>-1081820</v>
      </c>
      <c r="I78" s="25"/>
      <c r="J78" s="91">
        <v>-36475</v>
      </c>
      <c r="K78" s="24"/>
      <c r="L78" s="100">
        <v>-116595</v>
      </c>
    </row>
    <row r="79" spans="1:12" ht="16.5" customHeight="1">
      <c r="A79" s="23" t="s">
        <v>219</v>
      </c>
      <c r="D79" s="83">
        <f>'2-4'!D50</f>
        <v>15</v>
      </c>
      <c r="E79" s="78"/>
      <c r="F79" s="99">
        <v>-264330</v>
      </c>
      <c r="G79" s="25"/>
      <c r="H79" s="100">
        <v>-4485</v>
      </c>
      <c r="I79" s="25"/>
      <c r="J79" s="91">
        <v>-22</v>
      </c>
      <c r="K79" s="24"/>
      <c r="L79" s="100">
        <v>-362</v>
      </c>
    </row>
    <row r="80" spans="1:12" ht="16.5" customHeight="1">
      <c r="A80" s="23" t="s">
        <v>220</v>
      </c>
      <c r="E80" s="78"/>
      <c r="F80" s="99"/>
      <c r="G80" s="25"/>
      <c r="H80" s="100"/>
      <c r="I80" s="25"/>
      <c r="J80" s="242"/>
      <c r="K80" s="24"/>
      <c r="L80" s="100"/>
    </row>
    <row r="81" spans="1:12" ht="16.5" customHeight="1">
      <c r="A81" s="24"/>
      <c r="B81" s="23" t="s">
        <v>56</v>
      </c>
      <c r="D81" s="94"/>
      <c r="E81" s="78"/>
      <c r="F81" s="99">
        <v>0</v>
      </c>
      <c r="G81" s="25"/>
      <c r="H81" s="100">
        <v>0</v>
      </c>
      <c r="I81" s="25"/>
      <c r="J81" s="242">
        <v>0</v>
      </c>
      <c r="K81" s="24"/>
      <c r="L81" s="100">
        <v>8488</v>
      </c>
    </row>
    <row r="82" spans="1:12" ht="16.5" customHeight="1">
      <c r="A82" s="23" t="s">
        <v>221</v>
      </c>
      <c r="D82" s="94"/>
      <c r="E82" s="78"/>
      <c r="F82" s="99">
        <v>0</v>
      </c>
      <c r="G82" s="25"/>
      <c r="H82" s="100">
        <v>0</v>
      </c>
      <c r="I82" s="25"/>
      <c r="J82" s="242">
        <v>144721</v>
      </c>
      <c r="K82" s="25"/>
      <c r="L82" s="100">
        <v>262730</v>
      </c>
    </row>
    <row r="83" spans="1:12" ht="16.5" customHeight="1">
      <c r="A83" s="23" t="s">
        <v>222</v>
      </c>
      <c r="D83" s="79"/>
      <c r="E83" s="78"/>
      <c r="F83" s="99">
        <v>9659</v>
      </c>
      <c r="G83" s="25"/>
      <c r="H83" s="100">
        <v>8783</v>
      </c>
      <c r="I83" s="25"/>
      <c r="J83" s="242">
        <v>26744</v>
      </c>
      <c r="K83" s="25"/>
      <c r="L83" s="100">
        <v>72583</v>
      </c>
    </row>
    <row r="84" spans="1:12" ht="16.5" customHeight="1">
      <c r="A84" s="23" t="s">
        <v>223</v>
      </c>
      <c r="D84" s="79"/>
      <c r="E84" s="78"/>
      <c r="F84" s="101">
        <v>15000</v>
      </c>
      <c r="G84" s="25"/>
      <c r="H84" s="102">
        <v>20630</v>
      </c>
      <c r="I84" s="25"/>
      <c r="J84" s="243">
        <v>0</v>
      </c>
      <c r="K84" s="25"/>
      <c r="L84" s="102">
        <v>642</v>
      </c>
    </row>
    <row r="85" spans="1:12" ht="16.5" customHeight="1">
      <c r="D85" s="79"/>
      <c r="E85" s="78"/>
      <c r="F85" s="99"/>
      <c r="G85" s="25"/>
      <c r="H85" s="100"/>
      <c r="I85" s="25"/>
      <c r="J85" s="99"/>
      <c r="K85" s="25"/>
      <c r="L85" s="100"/>
    </row>
    <row r="86" spans="1:12" ht="16.5" customHeight="1">
      <c r="A86" s="78" t="s">
        <v>224</v>
      </c>
      <c r="B86" s="78"/>
      <c r="C86" s="24"/>
      <c r="D86" s="79"/>
      <c r="E86" s="78"/>
      <c r="F86" s="101">
        <f>SUM(F69:F84)</f>
        <v>-1054434</v>
      </c>
      <c r="G86" s="100"/>
      <c r="H86" s="102">
        <f>SUM(H69:H84)</f>
        <v>-4531304</v>
      </c>
      <c r="I86" s="120"/>
      <c r="J86" s="101">
        <f>SUM(J69:J84)</f>
        <v>-365930</v>
      </c>
      <c r="K86" s="25"/>
      <c r="L86" s="102">
        <f>SUM(L69:L84)</f>
        <v>-6323562</v>
      </c>
    </row>
    <row r="87" spans="1:12" ht="16.5" customHeight="1">
      <c r="A87" s="78"/>
      <c r="B87" s="78"/>
      <c r="C87" s="24"/>
      <c r="D87" s="79"/>
      <c r="E87" s="78"/>
      <c r="F87" s="99"/>
      <c r="G87" s="25"/>
      <c r="H87" s="100"/>
      <c r="I87" s="120"/>
      <c r="J87" s="99"/>
      <c r="K87" s="25"/>
      <c r="L87" s="100"/>
    </row>
    <row r="88" spans="1:12" ht="16.5" customHeight="1">
      <c r="A88" s="78" t="s">
        <v>225</v>
      </c>
      <c r="D88" s="79"/>
      <c r="E88" s="78"/>
      <c r="F88" s="97"/>
      <c r="G88" s="25"/>
      <c r="H88" s="98"/>
      <c r="I88" s="120"/>
      <c r="J88" s="97"/>
      <c r="K88" s="25"/>
      <c r="L88" s="98"/>
    </row>
    <row r="89" spans="1:12" ht="16.5" customHeight="1">
      <c r="A89" s="23" t="s">
        <v>226</v>
      </c>
      <c r="D89" s="83">
        <f>'2-4'!D78</f>
        <v>17</v>
      </c>
      <c r="E89" s="78"/>
      <c r="F89" s="99">
        <v>3700785</v>
      </c>
      <c r="G89" s="25"/>
      <c r="H89" s="100">
        <v>9491195</v>
      </c>
      <c r="I89" s="25"/>
      <c r="J89" s="91">
        <v>1697222</v>
      </c>
      <c r="K89" s="120"/>
      <c r="L89" s="100">
        <v>6475437</v>
      </c>
    </row>
    <row r="90" spans="1:12" ht="16.5" customHeight="1">
      <c r="A90" s="180" t="s">
        <v>227</v>
      </c>
      <c r="C90" s="24"/>
      <c r="D90" s="83">
        <f>D89</f>
        <v>17</v>
      </c>
      <c r="E90" s="78"/>
      <c r="F90" s="104">
        <v>-3649469</v>
      </c>
      <c r="G90" s="24"/>
      <c r="H90" s="105">
        <v>-8099100</v>
      </c>
      <c r="I90" s="24"/>
      <c r="J90" s="91">
        <v>-1904864</v>
      </c>
      <c r="K90" s="24"/>
      <c r="L90" s="24">
        <v>-6644666</v>
      </c>
    </row>
    <row r="91" spans="1:12" ht="16.5" customHeight="1">
      <c r="A91" s="180" t="s">
        <v>228</v>
      </c>
      <c r="C91" s="24"/>
      <c r="D91" s="83">
        <f>'2-4'!D97</f>
        <v>18</v>
      </c>
      <c r="E91" s="78"/>
      <c r="F91" s="104">
        <v>2407069</v>
      </c>
      <c r="G91" s="25"/>
      <c r="H91" s="105">
        <v>574813</v>
      </c>
      <c r="I91" s="25"/>
      <c r="J91" s="91">
        <v>2164399</v>
      </c>
      <c r="K91" s="25"/>
      <c r="L91" s="244">
        <v>147645</v>
      </c>
    </row>
    <row r="92" spans="1:12" ht="16.5" customHeight="1">
      <c r="A92" s="180" t="s">
        <v>229</v>
      </c>
      <c r="B92" s="180"/>
      <c r="C92" s="180"/>
      <c r="D92" s="83">
        <f>D91</f>
        <v>18</v>
      </c>
      <c r="E92" s="78"/>
      <c r="F92" s="99">
        <v>-2553234</v>
      </c>
      <c r="G92" s="25"/>
      <c r="H92" s="100">
        <v>-1175304</v>
      </c>
      <c r="I92" s="25"/>
      <c r="J92" s="91">
        <v>-1952228</v>
      </c>
      <c r="K92" s="25"/>
      <c r="L92" s="244">
        <v>-573822</v>
      </c>
    </row>
    <row r="93" spans="1:12" ht="16.5" customHeight="1">
      <c r="A93" s="238" t="s">
        <v>283</v>
      </c>
      <c r="B93" s="180"/>
      <c r="C93" s="180"/>
      <c r="D93" s="94">
        <f>'2-4'!D104-0.1</f>
        <v>23.599999999999998</v>
      </c>
      <c r="E93" s="78"/>
      <c r="F93" s="99">
        <v>0</v>
      </c>
      <c r="G93" s="25"/>
      <c r="H93" s="100">
        <v>50000</v>
      </c>
      <c r="I93" s="25"/>
      <c r="J93" s="91">
        <v>102500</v>
      </c>
      <c r="K93" s="25"/>
      <c r="L93" s="100">
        <v>170000</v>
      </c>
    </row>
    <row r="94" spans="1:12" ht="16.5" customHeight="1">
      <c r="A94" s="23" t="s">
        <v>284</v>
      </c>
      <c r="B94" s="238"/>
      <c r="C94" s="180"/>
      <c r="D94" s="94">
        <f>D93</f>
        <v>23.599999999999998</v>
      </c>
      <c r="E94" s="78"/>
      <c r="F94" s="99">
        <v>0</v>
      </c>
      <c r="G94" s="25"/>
      <c r="H94" s="100">
        <v>-29837</v>
      </c>
      <c r="I94" s="25"/>
      <c r="J94" s="91">
        <v>-133000</v>
      </c>
      <c r="K94" s="25"/>
      <c r="L94" s="100">
        <v>-110800</v>
      </c>
    </row>
    <row r="95" spans="1:12" ht="16.5" customHeight="1">
      <c r="A95" s="23" t="s">
        <v>286</v>
      </c>
      <c r="B95" s="180"/>
      <c r="C95" s="180"/>
      <c r="D95" s="94"/>
      <c r="E95" s="78"/>
      <c r="F95" s="99"/>
      <c r="G95" s="25"/>
      <c r="H95" s="100"/>
      <c r="I95" s="25"/>
      <c r="J95" s="242"/>
      <c r="K95" s="25"/>
      <c r="L95" s="100"/>
    </row>
    <row r="96" spans="1:12" ht="16.5" customHeight="1">
      <c r="B96" s="23" t="s">
        <v>287</v>
      </c>
      <c r="D96" s="83">
        <f>D92</f>
        <v>18</v>
      </c>
      <c r="E96" s="78"/>
      <c r="F96" s="99">
        <v>-28712</v>
      </c>
      <c r="G96" s="25"/>
      <c r="H96" s="100">
        <v>-12117</v>
      </c>
      <c r="I96" s="25"/>
      <c r="J96" s="91">
        <v>-22244</v>
      </c>
      <c r="K96" s="25"/>
      <c r="L96" s="244">
        <v>-5111</v>
      </c>
    </row>
    <row r="97" spans="1:12" ht="16.5" customHeight="1">
      <c r="A97" s="23" t="s">
        <v>230</v>
      </c>
      <c r="B97" s="180"/>
      <c r="C97" s="180"/>
      <c r="E97" s="78"/>
      <c r="F97" s="99">
        <v>0</v>
      </c>
      <c r="G97" s="25"/>
      <c r="H97" s="100">
        <v>7000000</v>
      </c>
      <c r="I97" s="25"/>
      <c r="J97" s="242">
        <v>0</v>
      </c>
      <c r="K97" s="25"/>
      <c r="L97" s="100">
        <v>7000000</v>
      </c>
    </row>
    <row r="98" spans="1:12" ht="16.5" customHeight="1">
      <c r="A98" s="23" t="s">
        <v>231</v>
      </c>
      <c r="B98" s="180"/>
      <c r="C98" s="180"/>
      <c r="E98" s="78"/>
      <c r="F98" s="99">
        <v>0</v>
      </c>
      <c r="G98" s="25"/>
      <c r="H98" s="100">
        <v>-7000</v>
      </c>
      <c r="I98" s="25"/>
      <c r="J98" s="242">
        <v>0</v>
      </c>
      <c r="K98" s="25"/>
      <c r="L98" s="100">
        <v>-7000</v>
      </c>
    </row>
    <row r="99" spans="1:12" ht="16.5" customHeight="1">
      <c r="A99" s="180" t="s">
        <v>232</v>
      </c>
      <c r="B99" s="180"/>
      <c r="C99" s="180"/>
      <c r="D99" s="79"/>
      <c r="E99" s="78"/>
      <c r="F99" s="99">
        <v>-84782</v>
      </c>
      <c r="G99" s="25"/>
      <c r="H99" s="100">
        <v>-35895</v>
      </c>
      <c r="I99" s="25"/>
      <c r="J99" s="91">
        <v>-46395</v>
      </c>
      <c r="K99" s="25"/>
      <c r="L99" s="100">
        <v>-2767</v>
      </c>
    </row>
    <row r="100" spans="1:12" ht="16.5" customHeight="1">
      <c r="A100" s="180" t="s">
        <v>233</v>
      </c>
      <c r="D100" s="94"/>
      <c r="E100" s="78"/>
      <c r="F100" s="99"/>
      <c r="G100" s="25"/>
      <c r="H100" s="100"/>
      <c r="I100" s="25"/>
      <c r="J100" s="242"/>
      <c r="K100" s="25"/>
      <c r="L100" s="100"/>
    </row>
    <row r="101" spans="1:12" ht="16.5" customHeight="1">
      <c r="A101" s="180"/>
      <c r="B101" s="23" t="s">
        <v>285</v>
      </c>
      <c r="D101" s="94"/>
      <c r="E101" s="78"/>
      <c r="F101" s="99">
        <v>0</v>
      </c>
      <c r="G101" s="25"/>
      <c r="H101" s="100">
        <v>3000</v>
      </c>
      <c r="I101" s="25"/>
      <c r="J101" s="242">
        <v>0</v>
      </c>
      <c r="K101" s="25"/>
      <c r="L101" s="100">
        <v>0</v>
      </c>
    </row>
    <row r="102" spans="1:12" ht="16.5" customHeight="1">
      <c r="A102" s="261" t="s">
        <v>234</v>
      </c>
      <c r="B102" s="261"/>
      <c r="C102" s="261"/>
      <c r="D102" s="94"/>
      <c r="E102" s="78"/>
      <c r="F102" s="99">
        <v>0</v>
      </c>
      <c r="G102" s="25"/>
      <c r="H102" s="100">
        <v>-2</v>
      </c>
      <c r="I102" s="25"/>
      <c r="J102" s="242">
        <v>0</v>
      </c>
      <c r="K102" s="25"/>
      <c r="L102" s="85">
        <v>-575105</v>
      </c>
    </row>
    <row r="103" spans="1:12" ht="16.5" customHeight="1">
      <c r="A103" s="237" t="s">
        <v>275</v>
      </c>
      <c r="B103" s="237"/>
      <c r="C103" s="237"/>
      <c r="D103" s="83">
        <v>21</v>
      </c>
      <c r="E103" s="78"/>
      <c r="F103" s="99">
        <v>-78975</v>
      </c>
      <c r="G103" s="25"/>
      <c r="H103" s="100">
        <v>0</v>
      </c>
      <c r="I103" s="25"/>
      <c r="J103" s="91">
        <v>-78975</v>
      </c>
      <c r="K103" s="25"/>
      <c r="L103" s="100">
        <v>0</v>
      </c>
    </row>
    <row r="104" spans="1:12" ht="16.5" customHeight="1">
      <c r="A104" s="180" t="s">
        <v>235</v>
      </c>
      <c r="B104" s="180"/>
      <c r="C104" s="180"/>
      <c r="D104" s="79"/>
      <c r="E104" s="78"/>
      <c r="F104" s="101">
        <v>-833509</v>
      </c>
      <c r="G104" s="25"/>
      <c r="H104" s="102">
        <v>-472370</v>
      </c>
      <c r="I104" s="25"/>
      <c r="J104" s="243">
        <v>-599506</v>
      </c>
      <c r="K104" s="25"/>
      <c r="L104" s="245">
        <v>-255349</v>
      </c>
    </row>
    <row r="105" spans="1:12" ht="16.5" customHeight="1">
      <c r="D105" s="79"/>
      <c r="E105" s="78"/>
      <c r="F105" s="97"/>
      <c r="G105" s="25"/>
      <c r="H105" s="98"/>
      <c r="I105" s="120"/>
      <c r="J105" s="97"/>
      <c r="K105" s="25"/>
      <c r="L105" s="98"/>
    </row>
    <row r="106" spans="1:12" ht="16.5" customHeight="1">
      <c r="A106" s="78" t="s">
        <v>274</v>
      </c>
      <c r="B106" s="78"/>
      <c r="C106" s="78"/>
      <c r="D106" s="79"/>
      <c r="E106" s="78"/>
      <c r="F106" s="101">
        <f>SUM(F89:F104)</f>
        <v>-1120827</v>
      </c>
      <c r="G106" s="25"/>
      <c r="H106" s="102">
        <f>SUM(H89:H104)</f>
        <v>7287383</v>
      </c>
      <c r="I106" s="100"/>
      <c r="J106" s="101">
        <f>SUM(J89:J104)</f>
        <v>-773091</v>
      </c>
      <c r="K106" s="25"/>
      <c r="L106" s="102">
        <f>SUM(L89:L104)</f>
        <v>5618462</v>
      </c>
    </row>
    <row r="107" spans="1:12" ht="16.5" customHeight="1">
      <c r="A107" s="78"/>
      <c r="B107" s="78"/>
      <c r="C107" s="24"/>
      <c r="D107" s="79"/>
      <c r="E107" s="78"/>
      <c r="F107" s="100"/>
      <c r="G107" s="25"/>
      <c r="H107" s="100"/>
      <c r="I107" s="120"/>
      <c r="J107" s="100"/>
      <c r="K107" s="25"/>
      <c r="L107" s="100"/>
    </row>
    <row r="108" spans="1:12" ht="16.5" customHeight="1">
      <c r="A108" s="78"/>
      <c r="B108" s="78"/>
      <c r="C108" s="24"/>
      <c r="D108" s="79"/>
      <c r="E108" s="78"/>
      <c r="F108" s="100"/>
      <c r="G108" s="25"/>
      <c r="H108" s="100"/>
      <c r="I108" s="120"/>
      <c r="J108" s="100"/>
      <c r="K108" s="25"/>
      <c r="L108" s="100"/>
    </row>
    <row r="109" spans="1:12" ht="16.5" customHeight="1">
      <c r="A109" s="78"/>
      <c r="B109" s="78"/>
      <c r="C109" s="24"/>
      <c r="D109" s="79"/>
      <c r="E109" s="78"/>
      <c r="F109" s="100"/>
      <c r="G109" s="25"/>
      <c r="H109" s="100"/>
      <c r="I109" s="120"/>
      <c r="J109" s="100"/>
      <c r="K109" s="25"/>
      <c r="L109" s="100"/>
    </row>
    <row r="110" spans="1:12" ht="16.5" customHeight="1">
      <c r="A110" s="78"/>
      <c r="B110" s="78"/>
      <c r="C110" s="24"/>
      <c r="D110" s="79"/>
      <c r="E110" s="78"/>
      <c r="F110" s="100"/>
      <c r="G110" s="25"/>
      <c r="H110" s="100"/>
      <c r="I110" s="120"/>
      <c r="J110" s="100"/>
      <c r="K110" s="25"/>
      <c r="L110" s="100"/>
    </row>
    <row r="111" spans="1:12" ht="16.5" customHeight="1">
      <c r="A111" s="78"/>
      <c r="B111" s="78"/>
      <c r="C111" s="24"/>
      <c r="D111" s="79"/>
      <c r="E111" s="78"/>
      <c r="F111" s="100"/>
      <c r="G111" s="25"/>
      <c r="H111" s="100"/>
      <c r="I111" s="120"/>
      <c r="J111" s="100"/>
      <c r="K111" s="25"/>
      <c r="L111" s="100"/>
    </row>
    <row r="112" spans="1:12" ht="16.5" customHeight="1">
      <c r="A112" s="78"/>
      <c r="B112" s="78"/>
      <c r="C112" s="246"/>
      <c r="D112" s="79"/>
      <c r="E112" s="78"/>
      <c r="F112" s="100"/>
      <c r="G112" s="25"/>
      <c r="H112" s="100"/>
      <c r="I112" s="120"/>
      <c r="J112" s="100"/>
      <c r="K112" s="25"/>
      <c r="L112" s="100"/>
    </row>
    <row r="113" spans="1:12" ht="15" customHeight="1">
      <c r="A113" s="78"/>
      <c r="B113" s="78"/>
      <c r="C113" s="24"/>
      <c r="D113" s="79"/>
      <c r="E113" s="78"/>
      <c r="F113" s="100"/>
      <c r="G113" s="25"/>
      <c r="H113" s="100"/>
      <c r="I113" s="120"/>
      <c r="J113" s="100"/>
      <c r="K113" s="25"/>
      <c r="L113" s="100"/>
    </row>
    <row r="114" spans="1:12" ht="21.95" customHeight="1">
      <c r="A114" s="260" t="s">
        <v>46</v>
      </c>
      <c r="B114" s="260"/>
      <c r="C114" s="260"/>
      <c r="D114" s="260"/>
      <c r="E114" s="260"/>
      <c r="F114" s="260"/>
      <c r="G114" s="260"/>
      <c r="H114" s="260"/>
      <c r="I114" s="260"/>
      <c r="J114" s="260"/>
      <c r="K114" s="260"/>
      <c r="L114" s="260"/>
    </row>
    <row r="115" spans="1:12" ht="16.5" customHeight="1">
      <c r="A115" s="78" t="str">
        <f>+A58</f>
        <v>Energy Absolute Public Company Limited</v>
      </c>
      <c r="B115" s="78"/>
      <c r="C115" s="78"/>
      <c r="D115" s="79"/>
      <c r="G115" s="114"/>
      <c r="I115" s="115"/>
      <c r="K115" s="114"/>
      <c r="L115" s="152" t="s">
        <v>6</v>
      </c>
    </row>
    <row r="116" spans="1:12" ht="16.5" customHeight="1">
      <c r="A116" s="78" t="str">
        <f>A59</f>
        <v xml:space="preserve">Statement of Cash Flows </v>
      </c>
      <c r="B116" s="78"/>
      <c r="C116" s="78"/>
      <c r="D116" s="79"/>
      <c r="G116" s="114"/>
      <c r="I116" s="115"/>
      <c r="K116" s="114"/>
    </row>
    <row r="117" spans="1:12" ht="16.5" customHeight="1">
      <c r="A117" s="80" t="str">
        <f>+A60</f>
        <v>For the three-month period ended 31 March 2024</v>
      </c>
      <c r="B117" s="80"/>
      <c r="C117" s="80"/>
      <c r="D117" s="81"/>
      <c r="E117" s="82"/>
      <c r="F117" s="86"/>
      <c r="G117" s="116"/>
      <c r="H117" s="86"/>
      <c r="I117" s="117"/>
      <c r="J117" s="86"/>
      <c r="K117" s="116"/>
      <c r="L117" s="86"/>
    </row>
    <row r="118" spans="1:12" ht="16.5" customHeight="1">
      <c r="A118" s="78"/>
      <c r="B118" s="78"/>
      <c r="C118" s="78"/>
      <c r="D118" s="79"/>
      <c r="G118" s="114"/>
      <c r="I118" s="115"/>
      <c r="K118" s="114"/>
    </row>
    <row r="119" spans="1:12" ht="16.5" customHeight="1">
      <c r="A119" s="78"/>
      <c r="B119" s="78"/>
      <c r="C119" s="78"/>
      <c r="D119" s="79"/>
      <c r="G119" s="114"/>
      <c r="I119" s="115"/>
      <c r="K119" s="114"/>
    </row>
    <row r="120" spans="1:12" ht="16.5" customHeight="1">
      <c r="F120" s="250" t="s">
        <v>3</v>
      </c>
      <c r="G120" s="250"/>
      <c r="H120" s="250"/>
      <c r="I120" s="87"/>
      <c r="J120" s="250" t="s">
        <v>4</v>
      </c>
      <c r="K120" s="250"/>
      <c r="L120" s="250"/>
    </row>
    <row r="121" spans="1:12" ht="16.5" customHeight="1">
      <c r="A121" s="24"/>
      <c r="E121" s="78"/>
      <c r="F121" s="254" t="s">
        <v>5</v>
      </c>
      <c r="G121" s="254"/>
      <c r="H121" s="254"/>
      <c r="I121" s="89"/>
      <c r="J121" s="254" t="s">
        <v>5</v>
      </c>
      <c r="K121" s="254"/>
      <c r="L121" s="254"/>
    </row>
    <row r="122" spans="1:12" ht="16.5" customHeight="1">
      <c r="A122" s="24"/>
      <c r="E122" s="78"/>
      <c r="F122" s="188"/>
      <c r="G122" s="188"/>
      <c r="H122" s="188"/>
      <c r="I122" s="89"/>
      <c r="J122" s="188"/>
      <c r="K122" s="188"/>
      <c r="L122" s="188" t="s">
        <v>247</v>
      </c>
    </row>
    <row r="123" spans="1:12" ht="16.5" customHeight="1">
      <c r="D123" s="79"/>
      <c r="E123" s="78"/>
      <c r="F123" s="118">
        <v>2024</v>
      </c>
      <c r="G123" s="126"/>
      <c r="H123" s="118">
        <v>2023</v>
      </c>
      <c r="I123" s="79"/>
      <c r="J123" s="118">
        <v>2024</v>
      </c>
      <c r="K123" s="126"/>
      <c r="L123" s="118">
        <v>2023</v>
      </c>
    </row>
    <row r="124" spans="1:12" ht="16.5" customHeight="1">
      <c r="D124" s="79"/>
      <c r="E124" s="78"/>
      <c r="F124" s="96" t="s">
        <v>12</v>
      </c>
      <c r="G124" s="118"/>
      <c r="H124" s="96" t="s">
        <v>12</v>
      </c>
      <c r="I124" s="118"/>
      <c r="J124" s="96" t="s">
        <v>12</v>
      </c>
      <c r="K124" s="118"/>
      <c r="L124" s="96" t="s">
        <v>12</v>
      </c>
    </row>
    <row r="125" spans="1:12" ht="16.5" customHeight="1">
      <c r="D125" s="79"/>
      <c r="E125" s="78"/>
      <c r="F125" s="97"/>
      <c r="G125" s="25"/>
      <c r="H125" s="98"/>
      <c r="I125" s="120"/>
      <c r="J125" s="97"/>
      <c r="K125" s="25"/>
      <c r="L125" s="98"/>
    </row>
    <row r="126" spans="1:12" ht="16.5" customHeight="1">
      <c r="A126" s="78"/>
      <c r="B126" s="78"/>
      <c r="C126" s="78"/>
      <c r="D126" s="79"/>
      <c r="E126" s="78"/>
      <c r="F126" s="99"/>
      <c r="G126" s="25"/>
      <c r="H126" s="100"/>
      <c r="I126" s="100"/>
      <c r="J126" s="99"/>
      <c r="K126" s="25"/>
      <c r="L126" s="100"/>
    </row>
    <row r="127" spans="1:12" ht="16.5" customHeight="1">
      <c r="A127" s="78" t="s">
        <v>302</v>
      </c>
      <c r="B127" s="78"/>
      <c r="C127" s="78"/>
      <c r="D127" s="79"/>
      <c r="E127" s="78"/>
      <c r="F127" s="99">
        <f>F49+F86+F106</f>
        <v>-231540</v>
      </c>
      <c r="G127" s="25"/>
      <c r="H127" s="100">
        <f>H49+H86+H106</f>
        <v>940121</v>
      </c>
      <c r="I127" s="120"/>
      <c r="J127" s="99">
        <f>J49+J86+J106</f>
        <v>71140</v>
      </c>
      <c r="K127" s="25"/>
      <c r="L127" s="100">
        <f>L49+L86+L106</f>
        <v>615146</v>
      </c>
    </row>
    <row r="128" spans="1:12" ht="16.5" customHeight="1">
      <c r="A128" s="23" t="s">
        <v>236</v>
      </c>
      <c r="D128" s="79"/>
      <c r="E128" s="78"/>
      <c r="F128" s="99">
        <f>'2-4'!H17</f>
        <v>2463729</v>
      </c>
      <c r="G128" s="25"/>
      <c r="H128" s="100">
        <v>3210732</v>
      </c>
      <c r="I128" s="25"/>
      <c r="J128" s="99">
        <f>'2-4'!L17</f>
        <v>708019</v>
      </c>
      <c r="K128" s="25"/>
      <c r="L128" s="100">
        <v>371578</v>
      </c>
    </row>
    <row r="129" spans="1:12" ht="16.5" customHeight="1">
      <c r="A129" s="23" t="s">
        <v>304</v>
      </c>
      <c r="B129" s="24"/>
      <c r="C129" s="24"/>
      <c r="D129" s="79"/>
      <c r="E129" s="78"/>
      <c r="F129" s="101">
        <v>12323</v>
      </c>
      <c r="G129" s="25"/>
      <c r="H129" s="102">
        <v>-15900</v>
      </c>
      <c r="I129" s="25"/>
      <c r="J129" s="101">
        <v>-1198</v>
      </c>
      <c r="K129" s="25"/>
      <c r="L129" s="102">
        <v>-129</v>
      </c>
    </row>
    <row r="130" spans="1:12" ht="16.5" customHeight="1">
      <c r="D130" s="79"/>
      <c r="E130" s="78"/>
      <c r="F130" s="97"/>
      <c r="G130" s="25"/>
      <c r="H130" s="98"/>
      <c r="I130" s="120"/>
      <c r="J130" s="97"/>
      <c r="K130" s="25"/>
      <c r="L130" s="98"/>
    </row>
    <row r="131" spans="1:12" ht="16.5" customHeight="1" thickBot="1">
      <c r="A131" s="78" t="s">
        <v>237</v>
      </c>
      <c r="D131" s="79"/>
      <c r="E131" s="78"/>
      <c r="F131" s="106">
        <f>SUM(F127:F130)</f>
        <v>2244512</v>
      </c>
      <c r="G131" s="25"/>
      <c r="H131" s="107">
        <f>SUM(H127:H130)</f>
        <v>4134953</v>
      </c>
      <c r="I131" s="120"/>
      <c r="J131" s="106">
        <f>SUM(J127:J129)</f>
        <v>777961</v>
      </c>
      <c r="K131" s="25"/>
      <c r="L131" s="107">
        <f>SUM(L127:L129)</f>
        <v>986595</v>
      </c>
    </row>
    <row r="132" spans="1:12" ht="16.5" customHeight="1" thickTop="1">
      <c r="E132" s="78"/>
      <c r="F132" s="97"/>
      <c r="G132" s="25"/>
      <c r="H132" s="98"/>
      <c r="I132" s="120"/>
      <c r="J132" s="97"/>
      <c r="K132" s="25"/>
      <c r="L132" s="98"/>
    </row>
    <row r="133" spans="1:12" ht="16.5" customHeight="1">
      <c r="A133" s="78" t="s">
        <v>238</v>
      </c>
      <c r="D133" s="79"/>
      <c r="E133" s="78"/>
      <c r="F133" s="99"/>
      <c r="G133" s="35"/>
      <c r="H133" s="100"/>
      <c r="I133" s="36"/>
      <c r="J133" s="99"/>
      <c r="K133" s="35"/>
      <c r="L133" s="100"/>
    </row>
    <row r="134" spans="1:12" ht="16.5" customHeight="1">
      <c r="A134" s="180" t="s">
        <v>239</v>
      </c>
      <c r="D134" s="79"/>
      <c r="E134" s="78"/>
      <c r="F134" s="99"/>
      <c r="G134" s="35"/>
      <c r="H134" s="100"/>
      <c r="I134" s="36"/>
      <c r="J134" s="99"/>
      <c r="K134" s="35"/>
      <c r="L134" s="100"/>
    </row>
    <row r="135" spans="1:12" ht="16.5" customHeight="1">
      <c r="A135" s="180"/>
      <c r="C135" s="23" t="s">
        <v>240</v>
      </c>
      <c r="D135" s="79"/>
      <c r="E135" s="78"/>
      <c r="F135" s="101">
        <f>'2-4'!F17</f>
        <v>2244512</v>
      </c>
      <c r="G135" s="35"/>
      <c r="H135" s="102">
        <v>4134953</v>
      </c>
      <c r="I135" s="25"/>
      <c r="J135" s="101">
        <v>777961</v>
      </c>
      <c r="K135" s="120"/>
      <c r="L135" s="102">
        <v>986595</v>
      </c>
    </row>
    <row r="136" spans="1:12" ht="16.5" customHeight="1">
      <c r="A136" s="180"/>
      <c r="D136" s="79"/>
      <c r="E136" s="78"/>
      <c r="F136" s="99"/>
      <c r="G136" s="35"/>
      <c r="H136" s="100"/>
      <c r="I136" s="36"/>
      <c r="J136" s="99"/>
      <c r="K136" s="35"/>
      <c r="L136" s="100"/>
    </row>
    <row r="137" spans="1:12" ht="16.5" customHeight="1" thickBot="1">
      <c r="A137" s="180"/>
      <c r="D137" s="79"/>
      <c r="E137" s="78"/>
      <c r="F137" s="106">
        <f>SUM(F135:F136)</f>
        <v>2244512</v>
      </c>
      <c r="G137" s="35"/>
      <c r="H137" s="107">
        <f>SUM(H135:H136)</f>
        <v>4134953</v>
      </c>
      <c r="I137" s="36"/>
      <c r="J137" s="106">
        <f>SUM(J135:J136)</f>
        <v>777961</v>
      </c>
      <c r="K137" s="35"/>
      <c r="L137" s="107">
        <f>SUM(L135:L136)</f>
        <v>986595</v>
      </c>
    </row>
    <row r="138" spans="1:12" ht="16.5" customHeight="1" thickTop="1">
      <c r="C138" s="24"/>
      <c r="D138" s="79"/>
      <c r="E138" s="78"/>
      <c r="F138" s="97"/>
      <c r="G138" s="25"/>
      <c r="H138" s="98"/>
      <c r="I138" s="120"/>
      <c r="J138" s="97"/>
      <c r="K138" s="25"/>
      <c r="L138" s="98"/>
    </row>
    <row r="139" spans="1:12" ht="16.5" customHeight="1">
      <c r="C139" s="24"/>
      <c r="D139" s="79"/>
      <c r="E139" s="78"/>
      <c r="F139" s="97"/>
      <c r="G139" s="25"/>
      <c r="H139" s="98"/>
      <c r="I139" s="120"/>
      <c r="J139" s="97"/>
      <c r="K139" s="25"/>
      <c r="L139" s="98"/>
    </row>
    <row r="140" spans="1:12" ht="16.5" customHeight="1">
      <c r="A140" s="78" t="s">
        <v>308</v>
      </c>
      <c r="D140" s="79"/>
      <c r="E140" s="78"/>
      <c r="F140" s="97"/>
      <c r="G140" s="25"/>
      <c r="H140" s="98"/>
      <c r="I140" s="120"/>
      <c r="J140" s="97"/>
      <c r="K140" s="25"/>
      <c r="L140" s="98"/>
    </row>
    <row r="141" spans="1:12" ht="16.5" customHeight="1">
      <c r="A141" s="180" t="s">
        <v>241</v>
      </c>
      <c r="B141" s="24"/>
      <c r="C141" s="24"/>
      <c r="D141" s="79"/>
      <c r="E141" s="78"/>
      <c r="F141" s="91"/>
      <c r="J141" s="91"/>
    </row>
    <row r="142" spans="1:12" ht="16.5" customHeight="1">
      <c r="A142" s="180"/>
      <c r="C142" s="24" t="s">
        <v>298</v>
      </c>
      <c r="D142" s="79"/>
      <c r="E142" s="78"/>
      <c r="F142" s="91"/>
      <c r="J142" s="91"/>
    </row>
    <row r="143" spans="1:12" ht="16.5" customHeight="1">
      <c r="A143" s="180"/>
      <c r="C143" s="24" t="s">
        <v>299</v>
      </c>
      <c r="D143" s="79"/>
      <c r="E143" s="78"/>
      <c r="F143" s="99">
        <v>-21208</v>
      </c>
      <c r="G143" s="25"/>
      <c r="H143" s="100">
        <v>-351651</v>
      </c>
      <c r="I143" s="25"/>
      <c r="J143" s="99">
        <v>0</v>
      </c>
      <c r="K143" s="35"/>
      <c r="L143" s="100">
        <v>1010776</v>
      </c>
    </row>
    <row r="144" spans="1:12" ht="16.5" customHeight="1">
      <c r="A144" s="180" t="s">
        <v>242</v>
      </c>
      <c r="B144" s="24"/>
      <c r="C144" s="180"/>
      <c r="D144" s="123"/>
      <c r="E144" s="78"/>
      <c r="F144" s="99">
        <v>6979</v>
      </c>
      <c r="G144" s="25"/>
      <c r="H144" s="100">
        <v>4687</v>
      </c>
      <c r="I144" s="25"/>
      <c r="J144" s="99">
        <v>1201</v>
      </c>
      <c r="K144" s="35"/>
      <c r="L144" s="100">
        <v>0</v>
      </c>
    </row>
    <row r="145" spans="1:12" ht="16.5" customHeight="1">
      <c r="A145" s="180" t="s">
        <v>243</v>
      </c>
      <c r="B145" s="180"/>
      <c r="D145" s="121"/>
      <c r="F145" s="99"/>
      <c r="G145" s="119"/>
      <c r="H145" s="100"/>
      <c r="I145" s="119"/>
      <c r="J145" s="99"/>
      <c r="K145" s="35"/>
      <c r="L145" s="100"/>
    </row>
    <row r="146" spans="1:12" ht="16.5" customHeight="1">
      <c r="C146" s="23" t="s">
        <v>305</v>
      </c>
      <c r="E146" s="78"/>
      <c r="F146" s="99">
        <v>155548</v>
      </c>
      <c r="G146" s="25"/>
      <c r="H146" s="100">
        <v>180525</v>
      </c>
      <c r="I146" s="120"/>
      <c r="J146" s="99">
        <v>0</v>
      </c>
      <c r="K146" s="25"/>
      <c r="L146" s="100">
        <v>-14499</v>
      </c>
    </row>
    <row r="147" spans="1:12" ht="16.5" customHeight="1">
      <c r="A147" s="180" t="s">
        <v>244</v>
      </c>
      <c r="E147" s="78"/>
      <c r="F147" s="99"/>
      <c r="G147" s="25"/>
      <c r="H147" s="100"/>
      <c r="I147" s="120"/>
      <c r="J147" s="99"/>
      <c r="K147" s="25"/>
      <c r="L147" s="100"/>
    </row>
    <row r="148" spans="1:12" ht="16.5" customHeight="1">
      <c r="C148" s="23" t="s">
        <v>297</v>
      </c>
      <c r="E148" s="78"/>
      <c r="F148" s="99">
        <v>0</v>
      </c>
      <c r="G148" s="25"/>
      <c r="H148" s="100">
        <v>1250309</v>
      </c>
      <c r="I148" s="120"/>
      <c r="J148" s="99">
        <v>0</v>
      </c>
      <c r="K148" s="25"/>
      <c r="L148" s="100">
        <v>0</v>
      </c>
    </row>
    <row r="149" spans="1:12" ht="16.5" customHeight="1">
      <c r="B149" s="24"/>
      <c r="E149" s="78"/>
      <c r="F149" s="100"/>
      <c r="G149" s="25"/>
      <c r="H149" s="100"/>
      <c r="I149" s="120"/>
      <c r="J149" s="100"/>
      <c r="K149" s="25"/>
      <c r="L149" s="100"/>
    </row>
    <row r="150" spans="1:12" ht="16.5" customHeight="1">
      <c r="E150" s="78"/>
      <c r="F150" s="100"/>
      <c r="G150" s="25"/>
      <c r="H150" s="100"/>
      <c r="I150" s="120"/>
      <c r="J150" s="100"/>
      <c r="K150" s="25"/>
      <c r="L150" s="100"/>
    </row>
    <row r="151" spans="1:12" ht="16.5" customHeight="1">
      <c r="E151" s="78"/>
      <c r="F151" s="100"/>
      <c r="G151" s="25"/>
      <c r="H151" s="100"/>
      <c r="I151" s="120"/>
      <c r="J151" s="100"/>
      <c r="K151" s="25"/>
      <c r="L151" s="100"/>
    </row>
    <row r="152" spans="1:12" ht="16.5" customHeight="1">
      <c r="E152" s="78"/>
      <c r="F152" s="100"/>
      <c r="G152" s="25"/>
      <c r="H152" s="100"/>
      <c r="I152" s="120"/>
      <c r="J152" s="100"/>
      <c r="K152" s="25"/>
      <c r="L152" s="100"/>
    </row>
    <row r="153" spans="1:12" ht="16.5" customHeight="1">
      <c r="E153" s="78"/>
      <c r="F153" s="100"/>
      <c r="G153" s="25"/>
      <c r="H153" s="100"/>
      <c r="I153" s="120"/>
      <c r="J153" s="100"/>
      <c r="K153" s="25"/>
      <c r="L153" s="100"/>
    </row>
    <row r="154" spans="1:12" ht="16.5" customHeight="1">
      <c r="E154" s="78"/>
      <c r="F154" s="100"/>
      <c r="G154" s="25"/>
      <c r="H154" s="100"/>
      <c r="I154" s="120"/>
      <c r="J154" s="100"/>
      <c r="K154" s="25"/>
      <c r="L154" s="100"/>
    </row>
    <row r="155" spans="1:12" ht="16.5" customHeight="1">
      <c r="E155" s="78"/>
      <c r="F155" s="100"/>
      <c r="G155" s="25"/>
      <c r="H155" s="100"/>
      <c r="I155" s="120"/>
      <c r="J155" s="100"/>
      <c r="K155" s="25"/>
      <c r="L155" s="100"/>
    </row>
    <row r="156" spans="1:12" ht="16.5" customHeight="1">
      <c r="E156" s="78"/>
      <c r="F156" s="100"/>
      <c r="G156" s="25"/>
      <c r="H156" s="100"/>
      <c r="I156" s="120"/>
      <c r="J156" s="100"/>
      <c r="K156" s="25"/>
      <c r="L156" s="100"/>
    </row>
    <row r="157" spans="1:12" ht="16.5" customHeight="1">
      <c r="E157" s="78"/>
      <c r="F157" s="100"/>
      <c r="G157" s="25"/>
      <c r="H157" s="100"/>
      <c r="I157" s="120"/>
      <c r="J157" s="100"/>
      <c r="K157" s="25"/>
      <c r="L157" s="100"/>
    </row>
    <row r="158" spans="1:12" ht="16.5" customHeight="1">
      <c r="E158" s="78"/>
      <c r="F158" s="100"/>
      <c r="G158" s="25"/>
      <c r="H158" s="100"/>
      <c r="I158" s="120"/>
      <c r="J158" s="100"/>
      <c r="K158" s="25"/>
      <c r="L158" s="100"/>
    </row>
    <row r="159" spans="1:12" ht="16.5" customHeight="1">
      <c r="E159" s="78"/>
      <c r="F159" s="100"/>
      <c r="G159" s="25"/>
      <c r="H159" s="100"/>
      <c r="I159" s="120"/>
      <c r="J159" s="100"/>
      <c r="K159" s="25"/>
      <c r="L159" s="100"/>
    </row>
    <row r="160" spans="1:12" ht="16.5" customHeight="1">
      <c r="E160" s="78"/>
      <c r="F160" s="100"/>
      <c r="G160" s="25"/>
      <c r="H160" s="100"/>
      <c r="I160" s="120"/>
      <c r="J160" s="100"/>
      <c r="K160" s="25"/>
      <c r="L160" s="100"/>
    </row>
    <row r="161" spans="1:12" ht="16.5" customHeight="1">
      <c r="E161" s="78"/>
      <c r="F161" s="100"/>
      <c r="G161" s="25"/>
      <c r="H161" s="100"/>
      <c r="I161" s="120"/>
      <c r="J161" s="100"/>
      <c r="K161" s="25"/>
      <c r="L161" s="100"/>
    </row>
    <row r="162" spans="1:12" ht="16.5" customHeight="1">
      <c r="E162" s="78"/>
      <c r="F162" s="100"/>
      <c r="G162" s="25"/>
      <c r="H162" s="100"/>
      <c r="I162" s="120"/>
      <c r="J162" s="100"/>
      <c r="K162" s="25"/>
      <c r="L162" s="100"/>
    </row>
    <row r="163" spans="1:12" ht="16.5" customHeight="1">
      <c r="E163" s="78"/>
      <c r="F163" s="100"/>
      <c r="G163" s="25"/>
      <c r="H163" s="100"/>
      <c r="I163" s="120"/>
      <c r="J163" s="100"/>
      <c r="K163" s="25"/>
      <c r="L163" s="100"/>
    </row>
    <row r="164" spans="1:12" ht="16.5" customHeight="1">
      <c r="E164" s="78"/>
      <c r="F164" s="100"/>
      <c r="G164" s="25"/>
      <c r="H164" s="100"/>
      <c r="I164" s="120"/>
      <c r="J164" s="100"/>
      <c r="K164" s="25"/>
      <c r="L164" s="100"/>
    </row>
    <row r="165" spans="1:12" ht="16.5" customHeight="1">
      <c r="E165" s="78"/>
      <c r="F165" s="100"/>
      <c r="G165" s="25"/>
      <c r="H165" s="100"/>
      <c r="I165" s="120"/>
      <c r="J165" s="100"/>
      <c r="K165" s="25"/>
      <c r="L165" s="100"/>
    </row>
    <row r="166" spans="1:12" ht="16.5" customHeight="1">
      <c r="E166" s="78"/>
      <c r="F166" s="100"/>
      <c r="G166" s="25"/>
      <c r="H166" s="100"/>
      <c r="I166" s="120"/>
      <c r="J166" s="100"/>
      <c r="K166" s="25"/>
      <c r="L166" s="100"/>
    </row>
    <row r="167" spans="1:12" ht="16.5" customHeight="1">
      <c r="E167" s="78"/>
      <c r="F167" s="100"/>
      <c r="G167" s="25"/>
      <c r="H167" s="100"/>
      <c r="I167" s="120"/>
      <c r="J167" s="100"/>
      <c r="K167" s="25"/>
      <c r="L167" s="100"/>
    </row>
    <row r="168" spans="1:12" ht="16.5" customHeight="1">
      <c r="E168" s="78"/>
      <c r="F168" s="100"/>
      <c r="G168" s="25"/>
      <c r="H168" s="100"/>
      <c r="I168" s="120"/>
      <c r="J168" s="100"/>
      <c r="K168" s="25"/>
      <c r="L168" s="100"/>
    </row>
    <row r="169" spans="1:12" ht="16.5" customHeight="1">
      <c r="E169" s="78"/>
      <c r="F169" s="100"/>
      <c r="G169" s="25"/>
      <c r="H169" s="100"/>
      <c r="I169" s="120"/>
      <c r="J169" s="100"/>
      <c r="K169" s="25"/>
      <c r="L169" s="100"/>
    </row>
    <row r="170" spans="1:12" ht="16.5" customHeight="1">
      <c r="E170" s="78"/>
      <c r="F170" s="100"/>
      <c r="G170" s="25"/>
      <c r="H170" s="100"/>
      <c r="I170" s="120"/>
      <c r="J170" s="100"/>
      <c r="K170" s="25"/>
      <c r="L170" s="100"/>
    </row>
    <row r="171" spans="1:12" ht="16.5" customHeight="1">
      <c r="A171" s="260" t="s">
        <v>46</v>
      </c>
      <c r="B171" s="260"/>
      <c r="C171" s="260"/>
      <c r="D171" s="260"/>
      <c r="E171" s="260"/>
      <c r="F171" s="260"/>
      <c r="G171" s="260"/>
      <c r="H171" s="260"/>
      <c r="I171" s="260"/>
      <c r="J171" s="260"/>
      <c r="K171" s="260"/>
      <c r="L171" s="260"/>
    </row>
  </sheetData>
  <mergeCells count="18">
    <mergeCell ref="F6:H6"/>
    <mergeCell ref="J6:L6"/>
    <mergeCell ref="F7:H7"/>
    <mergeCell ref="J7:L7"/>
    <mergeCell ref="F63:H63"/>
    <mergeCell ref="J63:L63"/>
    <mergeCell ref="A114:L114"/>
    <mergeCell ref="B24:C24"/>
    <mergeCell ref="B29:C29"/>
    <mergeCell ref="A102:C102"/>
    <mergeCell ref="A171:L171"/>
    <mergeCell ref="A57:L57"/>
    <mergeCell ref="F64:H64"/>
    <mergeCell ref="J64:L64"/>
    <mergeCell ref="F120:H120"/>
    <mergeCell ref="J120:L120"/>
    <mergeCell ref="F121:H121"/>
    <mergeCell ref="J121:L121"/>
  </mergeCells>
  <pageMargins left="0.8" right="0.5" top="0.5" bottom="0.6" header="0.49" footer="0.4"/>
  <pageSetup paperSize="9" scale="84" firstPageNumber="9" fitToWidth="0" fitToHeight="0" orientation="portrait" useFirstPageNumber="1" horizontalDpi="1200" verticalDpi="1200" r:id="rId1"/>
  <headerFooter>
    <oddFooter>&amp;R&amp;"Arial,Regular"&amp;10&amp;P</oddFooter>
  </headerFooter>
  <rowBreaks count="2" manualBreakCount="2">
    <brk id="57" max="16383" man="1"/>
    <brk id="1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2-4</vt:lpstr>
      <vt:lpstr>5-6 (3m)</vt:lpstr>
      <vt:lpstr>7</vt:lpstr>
      <vt:lpstr>8</vt:lpstr>
      <vt:lpstr>9-11</vt:lpstr>
    </vt:vector>
  </TitlesOfParts>
  <Manager/>
  <Company>PricewaterhouseCoopers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smsinstall</dc:creator>
  <cp:keywords/>
  <dc:description/>
  <cp:lastModifiedBy>Kodchawan Srikaewpraphan (TH)</cp:lastModifiedBy>
  <cp:revision/>
  <cp:lastPrinted>2024-05-10T09:10:02Z</cp:lastPrinted>
  <dcterms:created xsi:type="dcterms:W3CDTF">2014-03-04T07:14:12Z</dcterms:created>
  <dcterms:modified xsi:type="dcterms:W3CDTF">2024-05-10T09:10:04Z</dcterms:modified>
  <cp:category/>
  <cp:contentStatus/>
</cp:coreProperties>
</file>