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370" yWindow="270" windowWidth="10140" windowHeight="9210" activeTab="0"/>
  </bookViews>
  <sheets>
    <sheet name="FS,PL" sheetId="1" r:id="rId1"/>
    <sheet name="CH_Con" sheetId="2" r:id="rId2"/>
    <sheet name="CHANGE (SE)" sheetId="3" r:id="rId3"/>
    <sheet name="CF" sheetId="4" r:id="rId4"/>
  </sheets>
  <definedNames>
    <definedName name="_xlnm.Print_Area" localSheetId="3">'CF'!$A$1:$L$90</definedName>
    <definedName name="_xlnm.Print_Area" localSheetId="1">'CH_Con'!$A$1:$W$46</definedName>
    <definedName name="_xlnm.Print_Area" localSheetId="2">'CHANGE (SE)'!$A$1:$Q$37</definedName>
    <definedName name="_xlnm.Print_Area" localSheetId="0">'FS,PL'!$A$1:$N$131</definedName>
    <definedName name="_xlnm.Print_Titles" localSheetId="1">'CH_Con'!$1:$10</definedName>
    <definedName name="_xlnm.Print_Titles" localSheetId="2">'CHANGE (SE)'!$1:$8</definedName>
  </definedNames>
  <calcPr fullCalcOnLoad="1"/>
</workbook>
</file>

<file path=xl/sharedStrings.xml><?xml version="1.0" encoding="utf-8"?>
<sst xmlns="http://schemas.openxmlformats.org/spreadsheetml/2006/main" count="346" uniqueCount="229">
  <si>
    <t>สินทรัพย์</t>
  </si>
  <si>
    <t>หนี้สินและส่วนของผู้ถือหุ้น</t>
  </si>
  <si>
    <t>งบแสดงการเปลี่ยนแปลงส่วนของผู้ถือหุ้น</t>
  </si>
  <si>
    <t>สินทรัพย์หมุนเวียน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</si>
  <si>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</si>
  <si>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</si>
  <si>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</si>
  <si>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รวมสินทรัพย์</t>
  </si>
  <si>
    <t>รวมสินทรัพย์ไม่หมุนเวียน</t>
  </si>
  <si>
    <t>หนี้สินหมุนเวียน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</si>
  <si>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</si>
  <si>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</si>
  <si>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</si>
  <si>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</si>
  <si>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รายได้อื่น</t>
  </si>
  <si>
    <t>รวมค่าใช้จ่าย</t>
  </si>
  <si>
    <t>หมายเหตุ</t>
  </si>
  <si>
    <t>ทุนจดทะเบียน</t>
  </si>
  <si>
    <t xml:space="preserve">รายได้ </t>
  </si>
  <si>
    <t>งบกระแสเงินสด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</si>
  <si>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</si>
  <si>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</si>
  <si>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</si>
  <si>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เงินสดและรายการเทียบเท่าเงินสด</t>
  </si>
  <si>
    <t>รายการปรับปรุง</t>
  </si>
  <si>
    <t>สินทรัพย์ไม่หมุนเวียนอื่น</t>
  </si>
  <si>
    <t>สินค้าคงเหลือ</t>
  </si>
  <si>
    <t>และชำระแล้ว</t>
  </si>
  <si>
    <t>งบการเงินรวม</t>
  </si>
  <si>
    <t>รวมส่วน</t>
  </si>
  <si>
    <t>ของผู้ถือหุ้น</t>
  </si>
  <si>
    <t>งบการเงินเฉพาะกิจการ</t>
  </si>
  <si>
    <t>รวมหนี้สิน</t>
  </si>
  <si>
    <t>ขั้นพื้นฐาน</t>
  </si>
  <si>
    <t>งบแสดงฐานะการเงิน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</si>
  <si>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</si>
  <si>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</si>
  <si>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</si>
  <si>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ค่าใช้จ่ายในการขาย</t>
  </si>
  <si>
    <t>ค่าใช้จ่ายในการบริหาร</t>
  </si>
  <si>
    <t>ต้นทุนทางการเงิน</t>
  </si>
  <si>
    <t>การเปลี่ยนแปลงในสินทรัพย์และหนี้สินดำเนินงาน</t>
  </si>
  <si>
    <t>ภาระผูกพันผลประโยชน์พนักงาน</t>
  </si>
  <si>
    <t>รวมรายได้</t>
  </si>
  <si>
    <t>ค่าใช้จ่าย</t>
  </si>
  <si>
    <t>งบกำไรขาดทุนเบ็ดเสร็จ</t>
  </si>
  <si>
    <t>ส่วนที่เป็นของบริษัทใหญ่</t>
  </si>
  <si>
    <t>ค่าเสื่อมราคา</t>
  </si>
  <si>
    <t>เงินสดและรายการเทียบเท่าเงินสดเพิ่มขึ้น(ลดลง)สุทธิ</t>
  </si>
  <si>
    <t>บริษัท พลังงานบริสุทธิ์ จำกัด (มหาชน) และบริษัทย่อย</t>
  </si>
  <si>
    <t>เงินชดเชยจากกองทุนน้ำมันเชื้อเพลิงค้างรับ</t>
  </si>
  <si>
    <t>เงินทดรองจ่ายค่าซื้อที่ดิน</t>
  </si>
  <si>
    <t>อสังหาริมทรัพย์เพื่อการลงทุน</t>
  </si>
  <si>
    <t>สิทธิการใช้ระบบสายส่งกระแสไฟฟ้ารอตัดบัญชี</t>
  </si>
  <si>
    <t>เงินกู้ยืมระยะสั้นจากสถาบันการเงิน</t>
  </si>
  <si>
    <t>เจ้าหนี้ค่าทรัพย์สิน</t>
  </si>
  <si>
    <t>ภาษีเงินได้ค้างจ่าย</t>
  </si>
  <si>
    <t>หนี้สินหมุนเวียนอื่น</t>
  </si>
  <si>
    <t>เงินกู้ยืมระยะยาวจากสถาบันการเงิน</t>
  </si>
  <si>
    <t>กำไรสะสม</t>
  </si>
  <si>
    <t>องค์ประกอบอื่นของส่วนของผู้ถือหุ้น</t>
  </si>
  <si>
    <t>รวมส่วนของบริษัทใหญ่</t>
  </si>
  <si>
    <t>ส่วนได้เสียที่ไม่มีอำนาจควบคุม</t>
  </si>
  <si>
    <t>กำไรก่อนภาษีเงินได้</t>
  </si>
  <si>
    <t>ส่วนที่เป็นของส่วนได้เสียที่ไม่มีอำนาจควบคุม</t>
  </si>
  <si>
    <t>รายได้เงินอุดหนุนส่วนเพิ่มราคารับซื้อไฟฟ้า</t>
  </si>
  <si>
    <t>ต้นทุนขาย</t>
  </si>
  <si>
    <t>ยอดคงเหลือ ณ วันที่ 1 มกราคม 2557</t>
  </si>
  <si>
    <t xml:space="preserve">งบการเงินรวม </t>
  </si>
  <si>
    <t>จัดสรรแล้ว</t>
  </si>
  <si>
    <t>ทุนที่ออก</t>
  </si>
  <si>
    <t>ทุนสำรองตาม</t>
  </si>
  <si>
    <t>ที่ไม่มีอำนาจ</t>
  </si>
  <si>
    <t>กฎหมาย</t>
  </si>
  <si>
    <t>ควบคุม</t>
  </si>
  <si>
    <t>ส่วนเกิน</t>
  </si>
  <si>
    <t>ยังไม่ได้จัดสรร</t>
  </si>
  <si>
    <t>สำรองตามกฎหมาย</t>
  </si>
  <si>
    <t>ซื้อเงินลงทุนในบริษัทย่อย</t>
  </si>
  <si>
    <t>ชำระคืนเงินกู้ยืมระยะยาวจากสถาบันการเงิน</t>
  </si>
  <si>
    <t xml:space="preserve">เงินลงทุนในบริษัทย่อย </t>
  </si>
  <si>
    <t xml:space="preserve">ที่ดิน อาคารและอุปกรณ์ </t>
  </si>
  <si>
    <t>ส่วนของเงินกู้ยืมระยะยาวที่ถึงกำหนดชำระภายในหนึ่งปี</t>
  </si>
  <si>
    <t>ทุนที่ออกและชำระแล้ว</t>
  </si>
  <si>
    <t>ส่วนเกินมูลค่าหุ้นสามัญ</t>
  </si>
  <si>
    <t>รายได้จากการขายผลิตภัณฑ์พลอยได้</t>
  </si>
  <si>
    <t>มูลค่าหุ้นสามัญ</t>
  </si>
  <si>
    <t>รวมส่วนของ</t>
  </si>
  <si>
    <t>หุ้นสามัญ</t>
  </si>
  <si>
    <t>ส่วนเกินมูลค่า</t>
  </si>
  <si>
    <t>ตามกฎหมาย</t>
  </si>
  <si>
    <t>ค่าใช้จ่ายผลประโยชน์พนักงาน</t>
  </si>
  <si>
    <t>ดอกเบี้ยรับ</t>
  </si>
  <si>
    <t>ดอกเบี้ยจ่าย</t>
  </si>
  <si>
    <t>จ่ายชำระดอกเบี้ย</t>
  </si>
  <si>
    <t>รับดอกเบี้ย</t>
  </si>
  <si>
    <t>ซื้อที่ดิน อาคารและอุปกรณ์</t>
  </si>
  <si>
    <t>ขายอุปกรณ์</t>
  </si>
  <si>
    <t>ชำระคืนเงินกู้ยืมระยะสั้นจากสถาบันการเงิน</t>
  </si>
  <si>
    <t>เจ้าหนี้การค้า</t>
  </si>
  <si>
    <t>เจ้าหนี้อื่น</t>
  </si>
  <si>
    <t>หนี้สินตามสัญญาเช่าการเงินที่ถึงกำหนดชำระภายในหนึ่งปี</t>
  </si>
  <si>
    <t>เงินประกันผลงานการก่อสร้าง</t>
  </si>
  <si>
    <t xml:space="preserve">หนี้สินตามสัญญาเช่าการเงิน </t>
  </si>
  <si>
    <t>ส่วนเกินมูลค่าหุ้น</t>
  </si>
  <si>
    <t>บริษัทใหญ่</t>
  </si>
  <si>
    <t>ลูกหนี้การค้า</t>
  </si>
  <si>
    <t>ลูกหนี้อื่น</t>
  </si>
  <si>
    <t>สินทรัพย์ภาษีเงินได้รอการตัดบัญชี</t>
  </si>
  <si>
    <t>หนี้สินภาษีเงินได้รอการตัดบัญชี</t>
  </si>
  <si>
    <t>ซื้ออสังหาริมทรัพย์เพื่อการลงทุน</t>
  </si>
  <si>
    <t>เงินให้กู้ยืมระยะยาวแก่กิจการที่เกี่ยวข้องกัน</t>
  </si>
  <si>
    <t>ในบริษัทย่อยเพิ่ม</t>
  </si>
  <si>
    <t>เงินสดรับจากเงินกู้ยืมระยะสั้นจากสถาบันการเงิน</t>
  </si>
  <si>
    <t>เงินสดรับจากเงินกู้ยืมระยะยาวจากสถาบันการเงิน</t>
  </si>
  <si>
    <t>4, 7</t>
  </si>
  <si>
    <t>สินทรัพย์ไม่มีตัวตนอื่น</t>
  </si>
  <si>
    <t>ค่าตัดจำหน่ายสิทธิการใช้ระบบสายส่งกระแสไฟฟ้ารอตัดบัญชี</t>
  </si>
  <si>
    <t>ค่าตัดจำหน่ายสินทรัพย์ไม่มีตัวตนอื่น</t>
  </si>
  <si>
    <t>รับชำระเงินให้กู้ยืมระยะสั้น</t>
  </si>
  <si>
    <t>ซื้อสินทรัพย์ไม่มีตัวตนอื่น</t>
  </si>
  <si>
    <t>ชำระคืนหนี้สินตามสัญญาเช่าการเงิน</t>
  </si>
  <si>
    <t>เงินสดและรายการเทียบเท่าเงินสด ณ วันที่ 1 มกราคม</t>
  </si>
  <si>
    <t>รายการที่ไม่ใช่เงินสด</t>
  </si>
  <si>
    <t>รายได้ค่าเช่าที่ดินรับล่วงหน้าตัดบัญชี</t>
  </si>
  <si>
    <t xml:space="preserve">เงินประกันผลงานการก่อสร้าง </t>
  </si>
  <si>
    <t>รายได้ค่าเช่าที่ดินรับล่วงหน้า</t>
  </si>
  <si>
    <t>จ่ายชำระเงินให้กู้ยืมระยะสั้น</t>
  </si>
  <si>
    <t>รายได้เงินปันผล</t>
  </si>
  <si>
    <t>4, 8</t>
  </si>
  <si>
    <t>จ่ายภาษีเงินได้</t>
  </si>
  <si>
    <t>เงินสดได้มาจากกิจกรรมดำเนินงาน</t>
  </si>
  <si>
    <t>เงินสดสุทธิได้มาจากกิจกรรมดำเนินงาน</t>
  </si>
  <si>
    <t>รับเงินปันผล</t>
  </si>
  <si>
    <t>เงินสดสุทธิใช้ไปในกิจกรรมลงทุน</t>
  </si>
  <si>
    <t>ค่าใช้จ่ายภาษีเงินได้</t>
  </si>
  <si>
    <t>ขายเงินลงทุนในบริษัทย่อย</t>
  </si>
  <si>
    <t>เงินสดสุทธิได้มาจากกิจกรรมจัดหาเงิน</t>
  </si>
  <si>
    <t>เงินจ่ายล่วงหน้าค่าสินทรัพย์</t>
  </si>
  <si>
    <t>(บาท)</t>
  </si>
  <si>
    <t>กำไรเบ็ดเสร็จรวมสำหรับปี</t>
  </si>
  <si>
    <t>ยอดคงเหลือ ณ วันที่ 31 ธันวาคม 2557</t>
  </si>
  <si>
    <t>ผลขาดทุนจากสินค้าเคลื่อนไหวช้า</t>
  </si>
  <si>
    <t>กำไรสำหรับปี</t>
  </si>
  <si>
    <t>กำไร(ขาดทุน)เบ็ดเสร็จอื่น</t>
  </si>
  <si>
    <t>เงินสดและรายการเทียบเท่าเงินสด ณ วันที่ 31 ธันวาคม</t>
  </si>
  <si>
    <t>4, 11</t>
  </si>
  <si>
    <t>4, 20</t>
  </si>
  <si>
    <t>กำไรต่อหุ้น</t>
  </si>
  <si>
    <t>จ่ายชำระผลประโยชน์พนักงาน</t>
  </si>
  <si>
    <t>รายได้ค่าเช่าที่ดิน</t>
  </si>
  <si>
    <t>เงินฝากธนาคารที่ติดภาระค้ำประกัน</t>
  </si>
  <si>
    <t>รายได้จากการขาย</t>
  </si>
  <si>
    <t>การแบ่งปันกำไร :-</t>
  </si>
  <si>
    <t>การแบ่งปันกำไรเบ็ดเสร็จรวม :-</t>
  </si>
  <si>
    <t>ดอกเบี้ยค้างจ่ายที่บันทึกรวมเป็นต้นทุนของงานระหว่างก่อสร้าง</t>
  </si>
  <si>
    <t>ขาดทุนจากอัตราแลกเปลี่ยนที่ยังไม่เกิดขึ้นจริง</t>
  </si>
  <si>
    <t>ซื้อสิทธิการใช้ระบบสายส่งกระแสไฟฟ้ารอตัดบัญชี</t>
  </si>
  <si>
    <t>ณ วันที่ 31 ธันวาคม 2558</t>
  </si>
  <si>
    <t>สำหรับปีสิ้นสุดวันที่ 31 ธันวาคม 2558</t>
  </si>
  <si>
    <t>ยอดคงเหลือ ณ วันที่ 1 มกราคม 2558</t>
  </si>
  <si>
    <t>สำหรับปีสิ้นสุดวันที่ 31 ธันวาคม 2557</t>
  </si>
  <si>
    <t>รายการกับผู้ถือหุ้นที่บันทึกโดยตรงเข้าส่วนของผู้ถือหุ้น</t>
  </si>
  <si>
    <t>เงินทุนที่ได้รับจากผู้ถือหุ้นและการจัดสรร</t>
  </si>
  <si>
    <t xml:space="preserve">     ส่วนทุนให้ผู้ถือหุ้น</t>
  </si>
  <si>
    <t>เงินปันผลจ่ายให้แก่ผู้ถือหุ้นของบริษัท</t>
  </si>
  <si>
    <t>รวมเงินทุนที่ได้รับจากผู้ถือหุ้นและ</t>
  </si>
  <si>
    <t xml:space="preserve">     การจัดสรรส่วนทุนให้กับผู้ถือหุ้น</t>
  </si>
  <si>
    <t>กำไรขาดทุนเบ็ดเสร็จรวม</t>
  </si>
  <si>
    <t>โอนไปสำรองตามกฎหมาย</t>
  </si>
  <si>
    <t>ทุนสำรอง</t>
  </si>
  <si>
    <t>เงินให้กู้ยืมระยะสั้น</t>
  </si>
  <si>
    <t>เงินมัดจำรับค่าสินค้าและรายได้รับล่วงหน้า</t>
  </si>
  <si>
    <t>ขาดทุนจากการจำหน่ายและตัดบัญชีอุปกรณ์</t>
  </si>
  <si>
    <t>ขายอสังหาริมทรัพย์เพื่อการลงทุน</t>
  </si>
  <si>
    <t>เงินสดรับค่าเช่าที่ดิน</t>
  </si>
  <si>
    <t>จ่ายเงินปันผล</t>
  </si>
  <si>
    <t xml:space="preserve">ซื้อสินทรัพย์โดยการก่อหนี้เจ้าหนี้ค่าทรัพย์สิน </t>
  </si>
  <si>
    <t>ซื้อยานพาหนะตามสัญญาเช่าการเงิน</t>
  </si>
  <si>
    <t>โอนค่าก่อสร้างสถานีไฟฟ้าแรงสูงเป็นสิทธิการใช้</t>
  </si>
  <si>
    <t>ระบบสายส่งกระแสไฟฟ้ารอตัดบัญชี</t>
  </si>
  <si>
    <t>เงินกู้ยืมระยะสั้นจากกิจการที่เกี่ยวข้องกัน</t>
  </si>
  <si>
    <t>รวมรายการกับผู้ถือหุ้นที่บันทึกโดยตรงเข้าส่วนของผู้ถือหุ้น</t>
  </si>
  <si>
    <t>เงินสดรับจากเงินกู้ยืมระยะสั้นจากบริษัทย่อย</t>
  </si>
  <si>
    <t>ประมาณการหนี้สิน</t>
  </si>
  <si>
    <t>4, 9, 13, 14, 23</t>
  </si>
  <si>
    <t>ขาดทุนเบ็ดเสร็จอื่นสำหรับปี</t>
  </si>
  <si>
    <t>ขาดทุนจากการประมาณการ</t>
  </si>
  <si>
    <t>ชำระคืนเงินกู้ยืมระยะสั้นจากกิจการที่เกี่ยวข้องกัน</t>
  </si>
  <si>
    <t>รายการที่จะไม่ถูกจัดประเภทรายการใหม่เข้าไปในกำไรหรือขาดทุน :-</t>
  </si>
  <si>
    <t>สำหรับโครงการผลประโยชน์พนักงาน</t>
  </si>
  <si>
    <t>ภาษีเงินได้เกี่ยวกับองค์ประกอบของกำไรขาดทุนเบ็ดเสร็จอื่น</t>
  </si>
  <si>
    <t>กำไร(ขาดทุน)เบ็ดเสร็จอื่นสำหรับปี-สุทธิจากภาษีเงินได้</t>
  </si>
  <si>
    <t>ตามหลักคณิตศาสตร์ประกันภัยฯ</t>
  </si>
  <si>
    <t>เงินทุนที่ได้รับจากผู้ถือหุ้นและการจัดสรรส่วนทุนให้ผู้ถือหุ้น</t>
  </si>
  <si>
    <t>รวมเงินทุนที่ได้รับจากผู้ถือหุ้นและการจัดสรร</t>
  </si>
  <si>
    <t xml:space="preserve">     ส่วนทุนให้กับผู้ถือหุ้น</t>
  </si>
  <si>
    <t>ขาดทุนจากการ</t>
  </si>
  <si>
    <t>ของส่วนของผู้ถือหุ้น</t>
  </si>
  <si>
    <t>ประมาณการตาม</t>
  </si>
  <si>
    <t>หลักคณิตศาสตร์</t>
  </si>
  <si>
    <t>ประกันภัยฯ</t>
  </si>
  <si>
    <t>ส่วนเกิน(ต่ำ)</t>
  </si>
  <si>
    <t>กว่าทุนจากการ</t>
  </si>
  <si>
    <t>ซื้อเงินลงทุน</t>
  </si>
  <si>
    <t>รวม</t>
  </si>
  <si>
    <t>องค์ประกอบอื่น</t>
  </si>
  <si>
    <t>รวมรายการกับผู้ถือหุ้นที่บันทึกโดยตรง</t>
  </si>
  <si>
    <t>เข้าส่วนของผู้ถือหุ้น</t>
  </si>
  <si>
    <t>รายการกับผู้ถือหุ้นที่บันทึกโดยตรง</t>
  </si>
  <si>
    <t>ส่วนของ</t>
  </si>
  <si>
    <t>ส่วนได้เสีย</t>
  </si>
  <si>
    <t>ขาดทุนจากการประมาณการตามหลักคณิตศาสตร์ประกันภัย</t>
  </si>
  <si>
    <t>ยอดคงเหลือ ณ วันที่ 31 ธันวาคม 2558</t>
  </si>
  <si>
    <t>4, 17</t>
  </si>
  <si>
    <t>โอนขาดทุนจากการประมาณการ</t>
  </si>
  <si>
    <t>โอนขาดทุนจากการประมาณการตามหลักคณิตศาสตร์ประกันภัยฯ</t>
  </si>
  <si>
    <t>รับคืนเงินมัดจำ</t>
  </si>
  <si>
    <t>4, 11, 44</t>
  </si>
  <si>
    <t>12, 44</t>
  </si>
  <si>
    <t>13, 36, 44</t>
  </si>
  <si>
    <t>16, 37</t>
  </si>
  <si>
    <t>18, 42, 44</t>
  </si>
  <si>
    <t>21, 42, 44</t>
  </si>
  <si>
    <t>30, 40</t>
  </si>
  <si>
    <t>4, 31</t>
  </si>
  <si>
    <t>4, 13, 15, 23, 33</t>
  </si>
  <si>
    <t>4, 13, 36</t>
  </si>
  <si>
    <t>ประมาณการหนี้สินที่บันทึกในที่ดิน อาคารและอุปกรณ์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</si>
</sst>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&quot;$&quot;#,##0_);\(\t&quot;$&quot;#,##0\)"/>
    <numFmt numFmtId="183" formatCode="\t&quot;$&quot;#,##0_);[Red]\(\t&quot;$&quot;#,##0\)"/>
    <numFmt numFmtId="184" formatCode="\t&quot;$&quot;#,##0.00_);\(\t&quot;$&quot;#,##0.00\)"/>
    <numFmt numFmtId="185" formatCode="\t&quot;$&quot;#,##0.00_);[Red]\(\t&quot;$&quot;#,##0.00\)"/>
    <numFmt numFmtId="186" formatCode="&quot;ﬂ&quot;#,##0_);\(&quot;ﬂ&quot;#,##0\)"/>
    <numFmt numFmtId="187" formatCode="&quot;ﬂ&quot;#,##0_);[Red]\(&quot;ﬂ&quot;#,##0\)"/>
    <numFmt numFmtId="188" formatCode="&quot;ﬂ&quot;#,##0.00_);\(&quot;ﬂ&quot;#,##0.00\)"/>
    <numFmt numFmtId="189" formatCode="&quot;ﬂ&quot;#,##0.00_);[Red]\(&quot;ﬂ&quot;#,##0.00\)"/>
    <numFmt numFmtId="190" formatCode="#,##0.00\ ;\(#,##0.00\)"/>
    <numFmt numFmtId="191" formatCode="#,##0\ ;\(#,##0\)"/>
    <numFmt numFmtId="192" formatCode="#,##0.0"/>
    <numFmt numFmtId="193" formatCode="#,##0.0_);\(#,##0.0\)"/>
    <numFmt numFmtId="194" formatCode="#,##0.0\ ;\(#,##0.0\)"/>
    <numFmt numFmtId="195" formatCode="_(* #,##0_);_(* \(#,##0\);_(* &quot;-&quot;??_);_(@_)"/>
    <numFmt numFmtId="196" formatCode="_(* #,##0_);_(* \(#,##0\);_(* &quot; -    &quot;_);_(@_)"/>
    <numFmt numFmtId="197" formatCode="_(* #,##0.0_);_(* \(#,##0.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_);_(* \(#,##0.000\);_(* &quot;-&quot;??_);_(@_)"/>
    <numFmt numFmtId="203" formatCode="#,##0.000\ ;\(#,##0.000\)"/>
    <numFmt numFmtId="204" formatCode="#,##0\ ;\(#,##0\);&quot;    -    &quot;"/>
    <numFmt numFmtId="205" formatCode="_-* #,##0_-;* \(#,##0\);_-* &quot;-&quot;_-;_-@_-"/>
    <numFmt numFmtId="206" formatCode="_-* #,##0.000_-;* \(#,##0.000\);_-* &quot;-&quot;_-;_-@_-"/>
    <numFmt numFmtId="207" formatCode="_-* #,##0_-;\-* #,##0_-;_-* &quot;-&quot;??_-;_-@_-"/>
    <numFmt numFmtId="208" formatCode="0.0"/>
    <numFmt numFmtId="209" formatCode="General_)"/>
    <numFmt numFmtId="210" formatCode="_(* #,##0_);_(* \(#,##0\);_(* \-??_);_(@_)"/>
    <numFmt numFmtId="211" formatCode="#,##0.0000\ ;\(#,##0.0000\)"/>
    <numFmt numFmtId="212" formatCode="#,##0.00\ ;&quot; (&quot;#,##0.00\);&quot; -&quot;#\ ;@\ "/>
    <numFmt numFmtId="213" formatCode="#,##0.0\ ;&quot; (&quot;#,##0.0\);&quot; -&quot;#\ ;@\ "/>
    <numFmt numFmtId="214" formatCode="#,##0\ ;&quot; (&quot;#,##0\);&quot; -&quot;#\ ;@\ "/>
    <numFmt numFmtId="215" formatCode="[$-409]dddd\,\ mmmm\ dd\,\ yyyy"/>
    <numFmt numFmtId="216" formatCode="[$-409]h:mm:ss\ AM/PM"/>
    <numFmt numFmtId="217" formatCode="0.00_);\(0.00\)"/>
    <numFmt numFmtId="218" formatCode="0_);\(0\)"/>
  </numFmts>
  <fonts count="60">
    <font>
      <sz val="15"/>
      <name val="Angsana New"/>
      <family val="1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pFont"/>
      <family val="0"/>
    </font>
    <font>
      <sz val="15"/>
      <color indexed="10"/>
      <name val="Angsana New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i/>
      <sz val="15"/>
      <name val="Angsana New"/>
      <family val="1"/>
    </font>
    <font>
      <sz val="16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b/>
      <i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sz val="14"/>
      <name val="Cordia New"/>
      <family val="2"/>
    </font>
    <font>
      <sz val="8"/>
      <name val="Angsana New"/>
      <family val="1"/>
    </font>
    <font>
      <i/>
      <sz val="15"/>
      <color indexed="8"/>
      <name val="Angsana New"/>
      <family val="1"/>
    </font>
    <font>
      <sz val="14"/>
      <name val="Angsana New"/>
      <family val="1"/>
    </font>
    <font>
      <sz val="15"/>
      <color indexed="8"/>
      <name val="Cordia New"/>
      <family val="2"/>
    </font>
    <font>
      <sz val="15"/>
      <name val="Browallia New"/>
      <family val="2"/>
    </font>
    <font>
      <sz val="10"/>
      <name val="Arial"/>
      <family val="2"/>
    </font>
    <font>
      <b/>
      <sz val="16"/>
      <color indexed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5"/>
      <color theme="1"/>
      <name val="Cordia Ne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5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0" fontId="17" fillId="0" borderId="0">
      <alignment/>
      <protection/>
    </xf>
  </cellStyleXfs>
  <cellXfs count="2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42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191" fontId="7" fillId="0" borderId="0" xfId="0" applyNumberFormat="1" applyFont="1" applyFill="1" applyAlignment="1">
      <alignment/>
    </xf>
    <xf numFmtId="191" fontId="7" fillId="0" borderId="1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191" fontId="7" fillId="0" borderId="0" xfId="42" applyNumberFormat="1" applyFont="1" applyFill="1" applyBorder="1" applyAlignment="1">
      <alignment/>
    </xf>
    <xf numFmtId="191" fontId="7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91" fontId="7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191" fontId="7" fillId="0" borderId="11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95" fontId="15" fillId="0" borderId="0" xfId="42" applyNumberFormat="1" applyFont="1" applyFill="1" applyBorder="1" applyAlignment="1">
      <alignment/>
    </xf>
    <xf numFmtId="191" fontId="0" fillId="0" borderId="0" xfId="0" applyNumberFormat="1" applyFont="1" applyFill="1" applyAlignment="1">
      <alignment/>
    </xf>
    <xf numFmtId="195" fontId="0" fillId="0" borderId="0" xfId="42" applyNumberFormat="1" applyFont="1" applyFill="1" applyAlignment="1">
      <alignment/>
    </xf>
    <xf numFmtId="204" fontId="16" fillId="0" borderId="10" xfId="42" applyNumberFormat="1" applyFont="1" applyFill="1" applyBorder="1" applyAlignment="1">
      <alignment/>
    </xf>
    <xf numFmtId="0" fontId="17" fillId="0" borderId="0" xfId="65" applyFont="1" applyFill="1">
      <alignment/>
      <protection/>
    </xf>
    <xf numFmtId="0" fontId="7" fillId="0" borderId="0" xfId="0" applyFont="1" applyFill="1" applyAlignment="1">
      <alignment/>
    </xf>
    <xf numFmtId="191" fontId="0" fillId="0" borderId="0" xfId="0" applyNumberFormat="1" applyFont="1" applyFill="1" applyBorder="1" applyAlignment="1">
      <alignment horizontal="right"/>
    </xf>
    <xf numFmtId="204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Continuous"/>
    </xf>
    <xf numFmtId="0" fontId="0" fillId="0" borderId="0" xfId="42" applyNumberFormat="1" applyFont="1" applyFill="1" applyBorder="1" applyAlignment="1">
      <alignment horizontal="center"/>
    </xf>
    <xf numFmtId="0" fontId="0" fillId="0" borderId="0" xfId="65" applyFont="1" applyFill="1" applyBorder="1" applyAlignment="1">
      <alignment vertical="center"/>
      <protection/>
    </xf>
    <xf numFmtId="195" fontId="0" fillId="0" borderId="0" xfId="42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0" fontId="10" fillId="0" borderId="0" xfId="65" applyFont="1" applyFill="1" applyBorder="1" applyAlignment="1">
      <alignment vertical="center"/>
      <protection/>
    </xf>
    <xf numFmtId="0" fontId="0" fillId="0" borderId="0" xfId="65" applyFont="1" applyFill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7" fillId="0" borderId="0" xfId="65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65" applyFont="1" applyFill="1">
      <alignment/>
      <protection/>
    </xf>
    <xf numFmtId="0" fontId="14" fillId="0" borderId="0" xfId="65" applyFont="1" applyFill="1" applyAlignment="1">
      <alignment vertical="center"/>
      <protection/>
    </xf>
    <xf numFmtId="191" fontId="1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91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 horizontal="right"/>
    </xf>
    <xf numFmtId="204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191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top" wrapText="1"/>
    </xf>
    <xf numFmtId="43" fontId="0" fillId="0" borderId="0" xfId="42" applyFont="1" applyFill="1" applyBorder="1" applyAlignment="1">
      <alignment/>
    </xf>
    <xf numFmtId="195" fontId="0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42" applyNumberFormat="1" applyFont="1" applyFill="1" applyAlignment="1">
      <alignment/>
    </xf>
    <xf numFmtId="191" fontId="0" fillId="0" borderId="0" xfId="42" applyNumberFormat="1" applyFont="1" applyFill="1" applyBorder="1" applyAlignment="1">
      <alignment/>
    </xf>
    <xf numFmtId="20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205" fontId="0" fillId="0" borderId="0" xfId="65" applyNumberFormat="1" applyFont="1" applyFill="1" applyBorder="1" applyAlignment="1">
      <alignment horizontal="right" vertical="center"/>
      <protection/>
    </xf>
    <xf numFmtId="205" fontId="7" fillId="0" borderId="10" xfId="65" applyNumberFormat="1" applyFont="1" applyFill="1" applyBorder="1" applyAlignment="1">
      <alignment horizontal="right" vertical="center"/>
      <protection/>
    </xf>
    <xf numFmtId="0" fontId="14" fillId="0" borderId="0" xfId="65" applyFont="1" applyFill="1" applyBorder="1" applyAlignment="1">
      <alignment vertical="center"/>
      <protection/>
    </xf>
    <xf numFmtId="205" fontId="7" fillId="0" borderId="12" xfId="65" applyNumberFormat="1" applyFont="1" applyFill="1" applyBorder="1" applyAlignment="1">
      <alignment horizontal="right" vertical="center"/>
      <protection/>
    </xf>
    <xf numFmtId="195" fontId="0" fillId="0" borderId="0" xfId="42" applyNumberFormat="1" applyFont="1" applyFill="1" applyAlignment="1">
      <alignment/>
    </xf>
    <xf numFmtId="195" fontId="0" fillId="0" borderId="0" xfId="0" applyNumberFormat="1" applyFont="1" applyFill="1" applyAlignment="1">
      <alignment/>
    </xf>
    <xf numFmtId="195" fontId="0" fillId="0" borderId="0" xfId="42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195" fontId="10" fillId="0" borderId="0" xfId="42" applyNumberFormat="1" applyFont="1" applyFill="1" applyAlignment="1">
      <alignment/>
    </xf>
    <xf numFmtId="191" fontId="7" fillId="0" borderId="12" xfId="0" applyNumberFormat="1" applyFont="1" applyFill="1" applyBorder="1" applyAlignment="1">
      <alignment/>
    </xf>
    <xf numFmtId="191" fontId="10" fillId="0" borderId="0" xfId="0" applyNumberFormat="1" applyFont="1" applyFill="1" applyAlignment="1">
      <alignment horizontal="center"/>
    </xf>
    <xf numFmtId="205" fontId="0" fillId="0" borderId="0" xfId="65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 horizontal="right"/>
    </xf>
    <xf numFmtId="195" fontId="7" fillId="0" borderId="12" xfId="0" applyNumberFormat="1" applyFont="1" applyFill="1" applyBorder="1" applyAlignment="1">
      <alignment/>
    </xf>
    <xf numFmtId="0" fontId="0" fillId="0" borderId="0" xfId="42" applyNumberFormat="1" applyFont="1" applyFill="1" applyBorder="1" applyAlignment="1">
      <alignment horizontal="center"/>
    </xf>
    <xf numFmtId="191" fontId="0" fillId="0" borderId="0" xfId="0" applyNumberFormat="1" applyFill="1" applyBorder="1" applyAlignment="1">
      <alignment horizontal="right"/>
    </xf>
    <xf numFmtId="0" fontId="0" fillId="0" borderId="0" xfId="65" applyFont="1" applyFill="1" applyBorder="1" applyAlignment="1">
      <alignment vertical="center"/>
      <protection/>
    </xf>
    <xf numFmtId="205" fontId="7" fillId="0" borderId="0" xfId="65" applyNumberFormat="1" applyFont="1" applyFill="1" applyBorder="1" applyAlignment="1">
      <alignment horizontal="right" vertical="center"/>
      <protection/>
    </xf>
    <xf numFmtId="205" fontId="0" fillId="0" borderId="13" xfId="65" applyNumberFormat="1" applyFont="1" applyFill="1" applyBorder="1" applyAlignment="1">
      <alignment horizontal="right" vertical="center"/>
      <protection/>
    </xf>
    <xf numFmtId="0" fontId="6" fillId="0" borderId="0" xfId="56" applyFont="1" applyFill="1" applyAlignment="1">
      <alignment horizontal="left"/>
      <protection/>
    </xf>
    <xf numFmtId="0" fontId="12" fillId="0" borderId="0" xfId="56" applyFont="1" applyFill="1" applyAlignment="1">
      <alignment/>
      <protection/>
    </xf>
    <xf numFmtId="0" fontId="11" fillId="0" borderId="0" xfId="56" applyFont="1" applyFill="1" applyAlignment="1">
      <alignment/>
      <protection/>
    </xf>
    <xf numFmtId="0" fontId="55" fillId="0" borderId="0" xfId="56" applyFill="1" applyAlignment="1">
      <alignment horizontal="center"/>
      <protection/>
    </xf>
    <xf numFmtId="0" fontId="55" fillId="0" borderId="0" xfId="56" applyFill="1" applyBorder="1" applyAlignment="1">
      <alignment horizontal="center"/>
      <protection/>
    </xf>
    <xf numFmtId="0" fontId="7" fillId="0" borderId="0" xfId="56" applyFont="1" applyFill="1" applyAlignment="1">
      <alignment horizontal="left"/>
      <protection/>
    </xf>
    <xf numFmtId="0" fontId="10" fillId="0" borderId="0" xfId="56" applyFont="1" applyFill="1" applyAlignment="1">
      <alignment/>
      <protection/>
    </xf>
    <xf numFmtId="0" fontId="15" fillId="0" borderId="0" xfId="56" applyFont="1" applyFill="1" applyAlignment="1">
      <alignment/>
      <protection/>
    </xf>
    <xf numFmtId="0" fontId="19" fillId="0" borderId="0" xfId="56" applyFont="1" applyFill="1" applyAlignment="1">
      <alignment horizontal="center" vertical="center"/>
      <protection/>
    </xf>
    <xf numFmtId="0" fontId="15" fillId="0" borderId="0" xfId="56" applyFont="1" applyFill="1" applyBorder="1" applyAlignment="1">
      <alignment horizontal="left"/>
      <protection/>
    </xf>
    <xf numFmtId="0" fontId="10" fillId="0" borderId="0" xfId="56" applyFont="1" applyFill="1" applyBorder="1" applyAlignment="1">
      <alignment/>
      <protection/>
    </xf>
    <xf numFmtId="0" fontId="15" fillId="0" borderId="0" xfId="56" applyFont="1" applyFill="1" applyBorder="1" applyAlignment="1">
      <alignment/>
      <protection/>
    </xf>
    <xf numFmtId="0" fontId="7" fillId="0" borderId="0" xfId="56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 horizontal="center"/>
      <protection/>
    </xf>
    <xf numFmtId="0" fontId="15" fillId="0" borderId="0" xfId="56" applyFont="1" applyFill="1" applyAlignment="1">
      <alignment horizontal="left"/>
      <protection/>
    </xf>
    <xf numFmtId="0" fontId="10" fillId="0" borderId="0" xfId="56" applyFont="1" applyFill="1" applyBorder="1" applyAlignment="1">
      <alignment horizontal="center"/>
      <protection/>
    </xf>
    <xf numFmtId="0" fontId="15" fillId="0" borderId="0" xfId="56" applyFont="1" applyFill="1" applyAlignment="1">
      <alignment horizontal="center"/>
      <protection/>
    </xf>
    <xf numFmtId="0" fontId="10" fillId="0" borderId="0" xfId="56" applyFont="1" applyFill="1" applyAlignment="1">
      <alignment horizontal="center"/>
      <protection/>
    </xf>
    <xf numFmtId="0" fontId="15" fillId="0" borderId="0" xfId="56" applyFont="1" applyFill="1" applyAlignment="1">
      <alignment horizontal="center"/>
      <protection/>
    </xf>
    <xf numFmtId="0" fontId="15" fillId="0" borderId="0" xfId="56" applyFont="1" applyFill="1" applyAlignment="1">
      <alignment/>
      <protection/>
    </xf>
    <xf numFmtId="0" fontId="20" fillId="0" borderId="0" xfId="56" applyFont="1" applyFill="1" applyAlignment="1">
      <alignment horizontal="center"/>
      <protection/>
    </xf>
    <xf numFmtId="195" fontId="7" fillId="0" borderId="0" xfId="43" applyNumberFormat="1" applyFont="1" applyFill="1" applyBorder="1" applyAlignment="1">
      <alignment horizontal="right"/>
    </xf>
    <xf numFmtId="195" fontId="16" fillId="0" borderId="0" xfId="43" applyNumberFormat="1" applyFont="1" applyFill="1" applyBorder="1" applyAlignment="1">
      <alignment/>
    </xf>
    <xf numFmtId="195" fontId="7" fillId="0" borderId="0" xfId="43" applyNumberFormat="1" applyFont="1" applyFill="1" applyBorder="1" applyAlignment="1">
      <alignment/>
    </xf>
    <xf numFmtId="195" fontId="15" fillId="0" borderId="0" xfId="43" applyNumberFormat="1" applyFont="1" applyFill="1" applyAlignment="1">
      <alignment/>
    </xf>
    <xf numFmtId="195" fontId="15" fillId="0" borderId="0" xfId="43" applyNumberFormat="1" applyFont="1" applyFill="1" applyBorder="1" applyAlignment="1">
      <alignment/>
    </xf>
    <xf numFmtId="195" fontId="15" fillId="0" borderId="0" xfId="43" applyNumberFormat="1" applyFont="1" applyFill="1" applyAlignment="1">
      <alignment horizontal="right"/>
    </xf>
    <xf numFmtId="0" fontId="14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195" fontId="7" fillId="0" borderId="12" xfId="43" applyNumberFormat="1" applyFont="1" applyFill="1" applyBorder="1" applyAlignment="1">
      <alignment horizontal="right"/>
    </xf>
    <xf numFmtId="0" fontId="16" fillId="0" borderId="0" xfId="56" applyFont="1" applyFill="1" applyAlignment="1">
      <alignment/>
      <protection/>
    </xf>
    <xf numFmtId="195" fontId="0" fillId="0" borderId="0" xfId="43" applyNumberFormat="1" applyFont="1" applyFill="1" applyBorder="1" applyAlignment="1">
      <alignment horizontal="right"/>
    </xf>
    <xf numFmtId="195" fontId="0" fillId="0" borderId="0" xfId="43" applyNumberFormat="1" applyFont="1" applyFill="1" applyAlignment="1">
      <alignment horizontal="right"/>
    </xf>
    <xf numFmtId="195" fontId="0" fillId="0" borderId="0" xfId="43" applyNumberFormat="1" applyFont="1" applyFill="1" applyBorder="1" applyAlignment="1">
      <alignment/>
    </xf>
    <xf numFmtId="0" fontId="0" fillId="0" borderId="0" xfId="65" applyFont="1" applyFill="1" applyAlignment="1">
      <alignment vertical="center"/>
      <protection/>
    </xf>
    <xf numFmtId="0" fontId="7" fillId="0" borderId="0" xfId="0" applyFont="1" applyFill="1" applyBorder="1" applyAlignment="1">
      <alignment horizontal="center"/>
    </xf>
    <xf numFmtId="191" fontId="7" fillId="0" borderId="14" xfId="0" applyNumberFormat="1" applyFont="1" applyFill="1" applyBorder="1" applyAlignment="1">
      <alignment horizontal="right"/>
    </xf>
    <xf numFmtId="0" fontId="0" fillId="0" borderId="0" xfId="56" applyFont="1" applyFill="1" applyAlignment="1">
      <alignment horizontal="left"/>
      <protection/>
    </xf>
    <xf numFmtId="195" fontId="0" fillId="0" borderId="13" xfId="42" applyNumberFormat="1" applyFont="1" applyFill="1" applyBorder="1" applyAlignment="1">
      <alignment/>
    </xf>
    <xf numFmtId="0" fontId="22" fillId="0" borderId="0" xfId="0" applyNumberFormat="1" applyFont="1" applyFill="1" applyAlignment="1">
      <alignment/>
    </xf>
    <xf numFmtId="210" fontId="22" fillId="0" borderId="0" xfId="64" applyNumberFormat="1" applyFont="1" applyFill="1" applyBorder="1" applyAlignment="1">
      <alignment/>
    </xf>
    <xf numFmtId="0" fontId="19" fillId="0" borderId="0" xfId="56" applyFont="1" applyFill="1" applyAlignment="1">
      <alignment horizontal="center"/>
      <protection/>
    </xf>
    <xf numFmtId="190" fontId="7" fillId="0" borderId="0" xfId="0" applyNumberFormat="1" applyFont="1" applyFill="1" applyAlignment="1">
      <alignment/>
    </xf>
    <xf numFmtId="191" fontId="0" fillId="0" borderId="13" xfId="42" applyNumberFormat="1" applyFont="1" applyFill="1" applyBorder="1" applyAlignment="1">
      <alignment/>
    </xf>
    <xf numFmtId="191" fontId="0" fillId="0" borderId="0" xfId="0" applyNumberFormat="1" applyFill="1" applyBorder="1" applyAlignment="1">
      <alignment/>
    </xf>
    <xf numFmtId="204" fontId="0" fillId="0" borderId="0" xfId="42" applyNumberFormat="1" applyFont="1" applyFill="1" applyAlignment="1">
      <alignment/>
    </xf>
    <xf numFmtId="43" fontId="0" fillId="0" borderId="0" xfId="42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204" fontId="0" fillId="0" borderId="0" xfId="0" applyNumberFormat="1" applyFont="1" applyFill="1" applyBorder="1" applyAlignment="1">
      <alignment/>
    </xf>
    <xf numFmtId="195" fontId="0" fillId="0" borderId="14" xfId="42" applyNumberFormat="1" applyFont="1" applyFill="1" applyBorder="1" applyAlignment="1">
      <alignment/>
    </xf>
    <xf numFmtId="190" fontId="7" fillId="0" borderId="11" xfId="65" applyNumberFormat="1" applyFont="1" applyFill="1" applyBorder="1" applyAlignment="1">
      <alignment horizontal="right" vertical="center"/>
      <protection/>
    </xf>
    <xf numFmtId="41" fontId="7" fillId="0" borderId="0" xfId="0" applyNumberFormat="1" applyFont="1" applyFill="1" applyBorder="1" applyAlignment="1">
      <alignment/>
    </xf>
    <xf numFmtId="205" fontId="7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195" fontId="0" fillId="0" borderId="13" xfId="43" applyNumberFormat="1" applyFont="1" applyFill="1" applyBorder="1" applyAlignment="1">
      <alignment horizontal="right"/>
    </xf>
    <xf numFmtId="195" fontId="15" fillId="0" borderId="13" xfId="43" applyNumberFormat="1" applyFont="1" applyFill="1" applyBorder="1" applyAlignment="1">
      <alignment horizontal="right"/>
    </xf>
    <xf numFmtId="195" fontId="15" fillId="0" borderId="13" xfId="43" applyNumberFormat="1" applyFont="1" applyFill="1" applyBorder="1" applyAlignment="1">
      <alignment/>
    </xf>
    <xf numFmtId="195" fontId="7" fillId="0" borderId="13" xfId="43" applyNumberFormat="1" applyFont="1" applyFill="1" applyBorder="1" applyAlignment="1">
      <alignment horizontal="right"/>
    </xf>
    <xf numFmtId="0" fontId="7" fillId="0" borderId="0" xfId="57" applyFont="1" applyFill="1" applyAlignment="1">
      <alignment horizontal="left"/>
      <protection/>
    </xf>
    <xf numFmtId="0" fontId="0" fillId="0" borderId="0" xfId="0" applyFill="1" applyAlignment="1">
      <alignment/>
    </xf>
    <xf numFmtId="195" fontId="7" fillId="0" borderId="10" xfId="43" applyNumberFormat="1" applyFont="1" applyFill="1" applyBorder="1" applyAlignment="1">
      <alignment horizontal="right"/>
    </xf>
    <xf numFmtId="0" fontId="16" fillId="0" borderId="0" xfId="56" applyFont="1" applyFill="1" applyAlignment="1">
      <alignment horizontal="left"/>
      <protection/>
    </xf>
    <xf numFmtId="0" fontId="14" fillId="0" borderId="0" xfId="56" applyFont="1" applyFill="1" applyAlignment="1">
      <alignment/>
      <protection/>
    </xf>
    <xf numFmtId="195" fontId="16" fillId="0" borderId="0" xfId="43" applyNumberFormat="1" applyFont="1" applyFill="1" applyBorder="1" applyAlignment="1">
      <alignment horizontal="right"/>
    </xf>
    <xf numFmtId="195" fontId="16" fillId="0" borderId="0" xfId="43" applyNumberFormat="1" applyFont="1" applyFill="1" applyAlignment="1">
      <alignment horizontal="right"/>
    </xf>
    <xf numFmtId="195" fontId="0" fillId="0" borderId="13" xfId="0" applyNumberFormat="1" applyFont="1" applyFill="1" applyBorder="1" applyAlignment="1">
      <alignment/>
    </xf>
    <xf numFmtId="195" fontId="0" fillId="0" borderId="13" xfId="0" applyNumberFormat="1" applyFont="1" applyFill="1" applyBorder="1" applyAlignment="1">
      <alignment/>
    </xf>
    <xf numFmtId="195" fontId="7" fillId="0" borderId="13" xfId="0" applyNumberFormat="1" applyFont="1" applyFill="1" applyBorder="1" applyAlignment="1">
      <alignment/>
    </xf>
    <xf numFmtId="195" fontId="7" fillId="0" borderId="10" xfId="0" applyNumberFormat="1" applyFont="1" applyFill="1" applyBorder="1" applyAlignment="1">
      <alignment/>
    </xf>
    <xf numFmtId="191" fontId="0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04" fontId="0" fillId="0" borderId="0" xfId="42" applyNumberFormat="1" applyFont="1" applyFill="1" applyBorder="1" applyAlignment="1">
      <alignment/>
    </xf>
    <xf numFmtId="204" fontId="0" fillId="0" borderId="0" xfId="42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0" fontId="24" fillId="0" borderId="0" xfId="56" applyFont="1" applyFill="1" applyAlignment="1">
      <alignment/>
      <protection/>
    </xf>
    <xf numFmtId="43" fontId="0" fillId="0" borderId="0" xfId="42" applyFont="1" applyFill="1" applyBorder="1" applyAlignment="1">
      <alignment horizontal="right"/>
    </xf>
    <xf numFmtId="43" fontId="0" fillId="0" borderId="0" xfId="42" applyFont="1" applyFill="1" applyAlignment="1">
      <alignment/>
    </xf>
    <xf numFmtId="195" fontId="15" fillId="0" borderId="0" xfId="56" applyNumberFormat="1" applyFont="1" applyFill="1" applyAlignment="1">
      <alignment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04" fontId="0" fillId="0" borderId="0" xfId="0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43" fontId="0" fillId="0" borderId="0" xfId="43" applyFont="1" applyFill="1" applyBorder="1" applyAlignment="1">
      <alignment horizontal="right"/>
    </xf>
    <xf numFmtId="43" fontId="0" fillId="0" borderId="13" xfId="43" applyFont="1" applyFill="1" applyBorder="1" applyAlignment="1">
      <alignment horizontal="center"/>
    </xf>
    <xf numFmtId="195" fontId="7" fillId="0" borderId="13" xfId="0" applyNumberFormat="1" applyFont="1" applyFill="1" applyBorder="1" applyAlignment="1">
      <alignment horizontal="right"/>
    </xf>
    <xf numFmtId="195" fontId="7" fillId="0" borderId="10" xfId="0" applyNumberFormat="1" applyFont="1" applyFill="1" applyBorder="1" applyAlignment="1">
      <alignment horizontal="right"/>
    </xf>
    <xf numFmtId="195" fontId="7" fillId="0" borderId="12" xfId="0" applyNumberFormat="1" applyFont="1" applyFill="1" applyBorder="1" applyAlignment="1">
      <alignment horizontal="right"/>
    </xf>
    <xf numFmtId="196" fontId="0" fillId="0" borderId="13" xfId="0" applyNumberFormat="1" applyFont="1" applyFill="1" applyBorder="1" applyAlignment="1">
      <alignment horizontal="right"/>
    </xf>
    <xf numFmtId="0" fontId="15" fillId="0" borderId="0" xfId="56" applyFont="1" applyFill="1" applyBorder="1" applyAlignment="1">
      <alignment horizontal="center"/>
      <protection/>
    </xf>
    <xf numFmtId="210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204" fontId="0" fillId="0" borderId="0" xfId="42" applyNumberFormat="1" applyFont="1" applyFill="1" applyAlignment="1">
      <alignment vertical="center"/>
    </xf>
    <xf numFmtId="196" fontId="7" fillId="0" borderId="0" xfId="0" applyNumberFormat="1" applyFont="1" applyFill="1" applyBorder="1" applyAlignment="1">
      <alignment horizontal="center"/>
    </xf>
    <xf numFmtId="196" fontId="0" fillId="0" borderId="0" xfId="0" applyNumberFormat="1" applyFont="1" applyFill="1" applyBorder="1" applyAlignment="1">
      <alignment horizontal="right"/>
    </xf>
    <xf numFmtId="196" fontId="0" fillId="0" borderId="13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195" fontId="15" fillId="0" borderId="0" xfId="43" applyNumberFormat="1" applyFont="1" applyFill="1" applyBorder="1" applyAlignment="1">
      <alignment horizontal="right"/>
    </xf>
    <xf numFmtId="195" fontId="15" fillId="0" borderId="0" xfId="42" applyNumberFormat="1" applyFont="1" applyFill="1" applyAlignment="1">
      <alignment/>
    </xf>
    <xf numFmtId="191" fontId="11" fillId="0" borderId="0" xfId="0" applyNumberFormat="1" applyFont="1" applyFill="1" applyAlignment="1">
      <alignment/>
    </xf>
    <xf numFmtId="195" fontId="7" fillId="0" borderId="14" xfId="43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43" fontId="10" fillId="0" borderId="0" xfId="42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56" applyFont="1" applyFill="1" applyBorder="1" applyAlignment="1">
      <alignment horizontal="center"/>
      <protection/>
    </xf>
    <xf numFmtId="0" fontId="10" fillId="0" borderId="0" xfId="56" applyFont="1" applyFill="1" applyAlignment="1">
      <alignment horizontal="center"/>
      <protection/>
    </xf>
    <xf numFmtId="0" fontId="10" fillId="0" borderId="13" xfId="56" applyFont="1" applyFill="1" applyBorder="1" applyAlignment="1">
      <alignment horizontal="center"/>
      <protection/>
    </xf>
    <xf numFmtId="0" fontId="15" fillId="0" borderId="13" xfId="56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2" xfId="43"/>
    <cellStyle name="Currency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เครื่องหมายจุลภาค_งบกระแสเงินสด บจ. สิทธิผล (update)" xfId="64"/>
    <cellStyle name="ปกติ_USCT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153"/>
  <sheetViews>
    <sheetView showGridLines="0" tabSelected="1" view="pageBreakPreview" zoomScaleSheetLayoutView="100" workbookViewId="0" topLeftCell="A1">
      <selection activeCell="E5" sqref="E5"/>
    </sheetView>
  </sheetViews>
  <sheetFormatPr defaultColWidth="10.8515625" defaultRowHeight="24" customHeight="1"/>
  <cols>
    <col min="1" max="3" width="1.8515625" style="1" customWidth="1"/>
    <col min="4" max="4" width="13.8515625" style="1" customWidth="1"/>
    <col min="5" max="5" width="34.140625" style="1" customWidth="1"/>
    <col min="6" max="6" width="10.28125" style="8" customWidth="1"/>
    <col min="7" max="7" width="2.00390625" style="16" customWidth="1"/>
    <col min="8" max="8" width="15.140625" style="16" customWidth="1"/>
    <col min="9" max="9" width="1.28515625" style="1" customWidth="1"/>
    <col min="10" max="10" width="14.00390625" style="1" customWidth="1"/>
    <col min="11" max="11" width="1.28515625" style="1" customWidth="1"/>
    <col min="12" max="12" width="15.140625" style="1" customWidth="1"/>
    <col min="13" max="13" width="1.28515625" style="1" customWidth="1"/>
    <col min="14" max="14" width="15.00390625" style="1" customWidth="1"/>
    <col min="15" max="15" width="15.140625" style="1" bestFit="1" customWidth="1"/>
    <col min="16" max="16" width="14.57421875" style="1" bestFit="1" customWidth="1"/>
    <col min="17" max="16384" width="10.8515625" style="1" customWidth="1"/>
  </cols>
  <sheetData>
    <row r="1" spans="1:14" s="2" customFormat="1" ht="24" customHeight="1">
      <c r="A1" s="7" t="s">
        <v>49</v>
      </c>
      <c r="B1" s="7"/>
      <c r="C1" s="7"/>
      <c r="D1" s="7"/>
      <c r="E1" s="7"/>
      <c r="F1" s="23"/>
      <c r="G1" s="14"/>
      <c r="H1" s="14"/>
      <c r="I1" s="7"/>
      <c r="J1" s="7"/>
      <c r="K1" s="7"/>
      <c r="L1" s="7"/>
      <c r="M1" s="7"/>
      <c r="N1" s="7"/>
    </row>
    <row r="2" spans="1:14" s="2" customFormat="1" ht="24" customHeight="1">
      <c r="A2" s="7" t="s">
        <v>34</v>
      </c>
      <c r="B2" s="7"/>
      <c r="C2" s="7"/>
      <c r="D2" s="7"/>
      <c r="E2" s="7"/>
      <c r="F2" s="23"/>
      <c r="G2" s="14"/>
      <c r="H2" s="14"/>
      <c r="I2" s="7"/>
      <c r="J2" s="7"/>
      <c r="K2" s="7"/>
      <c r="L2" s="7"/>
      <c r="M2" s="7"/>
      <c r="N2" s="7"/>
    </row>
    <row r="3" spans="1:14" s="2" customFormat="1" ht="24" customHeight="1">
      <c r="A3" s="7" t="s">
        <v>158</v>
      </c>
      <c r="B3" s="7"/>
      <c r="C3" s="7"/>
      <c r="D3" s="7"/>
      <c r="E3" s="7"/>
      <c r="F3" s="23"/>
      <c r="G3" s="14"/>
      <c r="H3" s="14"/>
      <c r="I3" s="7"/>
      <c r="J3" s="7"/>
      <c r="K3" s="7"/>
      <c r="L3" s="7"/>
      <c r="M3" s="7"/>
      <c r="N3" s="7"/>
    </row>
    <row r="4" spans="2:14" s="46" customFormat="1" ht="19.5" customHeight="1">
      <c r="B4" s="42"/>
      <c r="C4" s="42"/>
      <c r="D4" s="42"/>
      <c r="E4" s="42"/>
      <c r="F4" s="72"/>
      <c r="G4" s="73"/>
      <c r="H4" s="73"/>
      <c r="I4" s="42"/>
      <c r="J4" s="42"/>
      <c r="K4" s="42"/>
      <c r="L4" s="42"/>
      <c r="M4" s="42"/>
      <c r="N4" s="42"/>
    </row>
    <row r="5" spans="6:14" s="46" customFormat="1" ht="24" customHeight="1">
      <c r="F5" s="59"/>
      <c r="G5" s="57"/>
      <c r="H5" s="211" t="s">
        <v>28</v>
      </c>
      <c r="I5" s="211"/>
      <c r="J5" s="211"/>
      <c r="K5" s="32"/>
      <c r="L5" s="20" t="s">
        <v>31</v>
      </c>
      <c r="M5" s="48"/>
      <c r="N5" s="48"/>
    </row>
    <row r="6" spans="1:14" s="36" customFormat="1" ht="24" customHeight="1">
      <c r="A6" s="42" t="s">
        <v>0</v>
      </c>
      <c r="F6" s="22" t="s">
        <v>16</v>
      </c>
      <c r="G6" s="47"/>
      <c r="H6" s="49">
        <v>2558</v>
      </c>
      <c r="J6" s="49">
        <v>2557</v>
      </c>
      <c r="K6" s="49"/>
      <c r="L6" s="49">
        <v>2558</v>
      </c>
      <c r="N6" s="49">
        <v>2557</v>
      </c>
    </row>
    <row r="7" spans="6:14" s="36" customFormat="1" ht="24" customHeight="1">
      <c r="F7" s="22"/>
      <c r="G7" s="47"/>
      <c r="H7" s="213" t="s">
        <v>139</v>
      </c>
      <c r="I7" s="213"/>
      <c r="J7" s="213"/>
      <c r="K7" s="213"/>
      <c r="L7" s="213"/>
      <c r="M7" s="213"/>
      <c r="N7" s="213"/>
    </row>
    <row r="8" spans="1:6" s="36" customFormat="1" ht="24" customHeight="1">
      <c r="A8" s="29" t="s">
        <v>3</v>
      </c>
      <c r="F8" s="8"/>
    </row>
    <row r="9" spans="1:14" s="36" customFormat="1" ht="24" customHeight="1">
      <c r="A9" s="36" t="s">
        <v>23</v>
      </c>
      <c r="F9" s="25">
        <v>5</v>
      </c>
      <c r="H9" s="74">
        <v>2912253035</v>
      </c>
      <c r="I9" s="74"/>
      <c r="J9" s="74">
        <v>1267881855</v>
      </c>
      <c r="K9" s="74"/>
      <c r="L9" s="74">
        <v>365742210</v>
      </c>
      <c r="M9" s="74"/>
      <c r="N9" s="74">
        <v>369208200</v>
      </c>
    </row>
    <row r="10" spans="1:14" s="36" customFormat="1" ht="24" customHeight="1">
      <c r="A10" s="35" t="s">
        <v>106</v>
      </c>
      <c r="F10" s="25">
        <v>6</v>
      </c>
      <c r="H10" s="74">
        <v>1051601392</v>
      </c>
      <c r="I10" s="74"/>
      <c r="J10" s="74">
        <v>690322787</v>
      </c>
      <c r="K10" s="74"/>
      <c r="L10" s="74">
        <v>247371417</v>
      </c>
      <c r="M10" s="74"/>
      <c r="N10" s="74">
        <v>240221608</v>
      </c>
    </row>
    <row r="11" spans="1:14" s="36" customFormat="1" ht="24" customHeight="1">
      <c r="A11" s="35" t="s">
        <v>107</v>
      </c>
      <c r="F11" s="25" t="s">
        <v>115</v>
      </c>
      <c r="H11" s="176">
        <v>397616332</v>
      </c>
      <c r="I11" s="176"/>
      <c r="J11" s="176">
        <v>145635919</v>
      </c>
      <c r="K11" s="176"/>
      <c r="L11" s="176">
        <v>136757474</v>
      </c>
      <c r="M11" s="176"/>
      <c r="N11" s="176">
        <v>31991911</v>
      </c>
    </row>
    <row r="12" spans="1:14" s="36" customFormat="1" ht="24" customHeight="1">
      <c r="A12" s="35" t="s">
        <v>171</v>
      </c>
      <c r="F12" s="25" t="s">
        <v>129</v>
      </c>
      <c r="H12" s="176">
        <v>1692550</v>
      </c>
      <c r="I12" s="176"/>
      <c r="J12" s="176">
        <v>1292550</v>
      </c>
      <c r="K12" s="176"/>
      <c r="L12" s="176">
        <v>142992550</v>
      </c>
      <c r="M12" s="176"/>
      <c r="N12" s="176">
        <v>570092550</v>
      </c>
    </row>
    <row r="13" spans="1:14" s="36" customFormat="1" ht="24" customHeight="1">
      <c r="A13" s="36" t="s">
        <v>26</v>
      </c>
      <c r="F13" s="25">
        <v>9</v>
      </c>
      <c r="G13" s="55"/>
      <c r="H13" s="176">
        <v>164727440</v>
      </c>
      <c r="I13" s="176"/>
      <c r="J13" s="176">
        <v>146993714</v>
      </c>
      <c r="K13" s="176"/>
      <c r="L13" s="176">
        <v>164727440</v>
      </c>
      <c r="M13" s="176"/>
      <c r="N13" s="176">
        <v>146993714</v>
      </c>
    </row>
    <row r="14" spans="1:14" s="36" customFormat="1" ht="24" customHeight="1">
      <c r="A14" s="35" t="s">
        <v>50</v>
      </c>
      <c r="F14" s="25"/>
      <c r="G14" s="55"/>
      <c r="H14" s="183">
        <v>0</v>
      </c>
      <c r="J14" s="74">
        <v>223685</v>
      </c>
      <c r="K14" s="39"/>
      <c r="L14" s="66">
        <v>0</v>
      </c>
      <c r="M14" s="66"/>
      <c r="N14" s="66">
        <v>223685</v>
      </c>
    </row>
    <row r="15" spans="1:14" s="36" customFormat="1" ht="24" customHeight="1">
      <c r="A15" s="35" t="s">
        <v>4</v>
      </c>
      <c r="D15" s="4"/>
      <c r="E15" s="4"/>
      <c r="F15" s="25">
        <v>10</v>
      </c>
      <c r="G15" s="55"/>
      <c r="H15" s="144">
        <v>53527415</v>
      </c>
      <c r="I15" s="5"/>
      <c r="J15" s="144">
        <v>17297121</v>
      </c>
      <c r="K15" s="37"/>
      <c r="L15" s="144">
        <v>36029420</v>
      </c>
      <c r="M15" s="38"/>
      <c r="N15" s="144">
        <v>8846566</v>
      </c>
    </row>
    <row r="16" spans="1:14" s="36" customFormat="1" ht="24" customHeight="1">
      <c r="A16" s="3" t="s">
        <v>5</v>
      </c>
      <c r="F16" s="8"/>
      <c r="H16" s="40">
        <f>SUM(H9:H15)</f>
        <v>4581418164</v>
      </c>
      <c r="J16" s="40">
        <f>SUM(J9:J15)</f>
        <v>2269647631</v>
      </c>
      <c r="K16" s="37"/>
      <c r="L16" s="40">
        <f>SUM(L9:L15)</f>
        <v>1093620511</v>
      </c>
      <c r="M16" s="12"/>
      <c r="N16" s="40">
        <f>SUM(N9:N15)</f>
        <v>1367578234</v>
      </c>
    </row>
    <row r="17" spans="1:14" s="36" customFormat="1" ht="14.25" customHeight="1">
      <c r="A17" s="3"/>
      <c r="F17" s="8"/>
      <c r="H17" s="75"/>
      <c r="J17" s="76"/>
      <c r="L17" s="75"/>
      <c r="M17" s="75"/>
      <c r="N17" s="75"/>
    </row>
    <row r="18" spans="1:14" s="36" customFormat="1" ht="24" customHeight="1">
      <c r="A18" s="29" t="s">
        <v>6</v>
      </c>
      <c r="F18" s="8"/>
      <c r="H18" s="52"/>
      <c r="J18" s="76"/>
      <c r="L18" s="52"/>
      <c r="M18" s="38"/>
      <c r="N18" s="52"/>
    </row>
    <row r="19" spans="1:14" s="36" customFormat="1" ht="24" customHeight="1">
      <c r="A19" s="35" t="s">
        <v>80</v>
      </c>
      <c r="F19" s="25" t="s">
        <v>218</v>
      </c>
      <c r="H19" s="76">
        <v>1</v>
      </c>
      <c r="J19" s="76">
        <v>1</v>
      </c>
      <c r="L19" s="76">
        <v>7292079351</v>
      </c>
      <c r="M19" s="76"/>
      <c r="N19" s="76">
        <f>1+4181879350</f>
        <v>4181879351</v>
      </c>
    </row>
    <row r="20" spans="1:14" s="36" customFormat="1" ht="24" customHeight="1">
      <c r="A20" s="35" t="s">
        <v>111</v>
      </c>
      <c r="F20" s="25">
        <v>4</v>
      </c>
      <c r="H20" s="76">
        <v>0</v>
      </c>
      <c r="J20" s="76">
        <v>0</v>
      </c>
      <c r="L20" s="76">
        <v>71400000</v>
      </c>
      <c r="M20" s="76"/>
      <c r="N20" s="76">
        <v>71400000</v>
      </c>
    </row>
    <row r="21" spans="1:14" s="36" customFormat="1" ht="24" customHeight="1">
      <c r="A21" s="36" t="s">
        <v>52</v>
      </c>
      <c r="F21" s="25" t="s">
        <v>219</v>
      </c>
      <c r="H21" s="76">
        <v>0</v>
      </c>
      <c r="J21" s="76">
        <v>0</v>
      </c>
      <c r="L21" s="76">
        <v>932988370</v>
      </c>
      <c r="M21" s="76"/>
      <c r="N21" s="76">
        <v>740736897</v>
      </c>
    </row>
    <row r="22" spans="1:14" s="36" customFormat="1" ht="24" customHeight="1">
      <c r="A22" s="35" t="s">
        <v>81</v>
      </c>
      <c r="F22" s="25" t="s">
        <v>220</v>
      </c>
      <c r="G22" s="55"/>
      <c r="H22" s="76">
        <v>27414883739</v>
      </c>
      <c r="J22" s="76">
        <v>16184174988</v>
      </c>
      <c r="L22" s="52">
        <v>672318945</v>
      </c>
      <c r="M22" s="38"/>
      <c r="N22" s="52">
        <v>750175470</v>
      </c>
    </row>
    <row r="23" spans="1:14" s="36" customFormat="1" ht="24" customHeight="1">
      <c r="A23" s="35" t="s">
        <v>53</v>
      </c>
      <c r="F23" s="25">
        <v>14</v>
      </c>
      <c r="G23" s="55"/>
      <c r="H23" s="76">
        <v>373298131</v>
      </c>
      <c r="J23" s="76">
        <v>200053569</v>
      </c>
      <c r="L23" s="76">
        <v>0</v>
      </c>
      <c r="M23" s="38"/>
      <c r="N23" s="76">
        <v>0</v>
      </c>
    </row>
    <row r="24" spans="1:14" s="36" customFormat="1" ht="24" customHeight="1">
      <c r="A24" s="35" t="s">
        <v>116</v>
      </c>
      <c r="F24" s="25">
        <v>15</v>
      </c>
      <c r="G24" s="55"/>
      <c r="H24" s="145">
        <v>43676581</v>
      </c>
      <c r="J24" s="145">
        <v>43149442</v>
      </c>
      <c r="L24" s="76">
        <v>5455188</v>
      </c>
      <c r="M24" s="38"/>
      <c r="N24" s="76">
        <v>3558810</v>
      </c>
    </row>
    <row r="25" spans="1:14" s="36" customFormat="1" ht="24" customHeight="1">
      <c r="A25" s="35" t="s">
        <v>108</v>
      </c>
      <c r="F25" s="25" t="s">
        <v>221</v>
      </c>
      <c r="G25" s="55"/>
      <c r="H25" s="70">
        <v>0</v>
      </c>
      <c r="J25" s="145">
        <v>1960890</v>
      </c>
      <c r="L25" s="76">
        <v>0</v>
      </c>
      <c r="M25" s="38"/>
      <c r="N25" s="76">
        <v>1768707</v>
      </c>
    </row>
    <row r="26" spans="1:14" s="36" customFormat="1" ht="24" customHeight="1">
      <c r="A26" s="35" t="s">
        <v>151</v>
      </c>
      <c r="F26" s="25">
        <v>44</v>
      </c>
      <c r="H26" s="76">
        <v>527078364</v>
      </c>
      <c r="J26" s="76">
        <v>453266723</v>
      </c>
      <c r="L26" s="76">
        <v>100748364</v>
      </c>
      <c r="M26" s="76"/>
      <c r="N26" s="76">
        <v>81138453</v>
      </c>
    </row>
    <row r="27" spans="1:14" s="36" customFormat="1" ht="24" customHeight="1">
      <c r="A27" s="35" t="s">
        <v>138</v>
      </c>
      <c r="F27" s="25" t="s">
        <v>214</v>
      </c>
      <c r="G27" s="55"/>
      <c r="H27" s="76">
        <v>0</v>
      </c>
      <c r="J27" s="76">
        <v>112454716</v>
      </c>
      <c r="L27" s="76">
        <v>0</v>
      </c>
      <c r="M27" s="38"/>
      <c r="N27" s="52">
        <v>112454716</v>
      </c>
    </row>
    <row r="28" spans="1:14" s="36" customFormat="1" ht="24" customHeight="1">
      <c r="A28" s="35" t="s">
        <v>25</v>
      </c>
      <c r="F28" s="25"/>
      <c r="G28" s="55"/>
      <c r="H28" s="38">
        <v>116879173</v>
      </c>
      <c r="I28" s="77"/>
      <c r="J28" s="38">
        <v>62053049</v>
      </c>
      <c r="K28" s="77"/>
      <c r="L28" s="38">
        <v>28841924</v>
      </c>
      <c r="M28" s="38"/>
      <c r="N28" s="38">
        <v>39069152</v>
      </c>
    </row>
    <row r="29" spans="1:14" s="36" customFormat="1" ht="24" customHeight="1">
      <c r="A29" s="3" t="s">
        <v>8</v>
      </c>
      <c r="F29" s="8"/>
      <c r="H29" s="40">
        <f>SUM(H19:H28)</f>
        <v>28475815989</v>
      </c>
      <c r="J29" s="40">
        <f>SUM(J19:J28)</f>
        <v>17057113378</v>
      </c>
      <c r="L29" s="40">
        <f>SUM(L19:L28)</f>
        <v>9103832142</v>
      </c>
      <c r="M29" s="9"/>
      <c r="N29" s="40">
        <f>SUM(N19:N28)</f>
        <v>5982181556</v>
      </c>
    </row>
    <row r="30" spans="1:14" s="36" customFormat="1" ht="13.5" customHeight="1">
      <c r="A30" s="3"/>
      <c r="F30" s="8"/>
      <c r="H30" s="11"/>
      <c r="J30" s="11"/>
      <c r="L30" s="11"/>
      <c r="M30" s="9"/>
      <c r="N30" s="11"/>
    </row>
    <row r="31" spans="1:14" s="36" customFormat="1" ht="24.75" customHeight="1" thickBot="1">
      <c r="A31" s="3" t="s">
        <v>7</v>
      </c>
      <c r="F31" s="8"/>
      <c r="H31" s="33">
        <f>+H29+H16</f>
        <v>33057234153</v>
      </c>
      <c r="J31" s="33">
        <f>+J29+J16</f>
        <v>19326761009</v>
      </c>
      <c r="L31" s="33">
        <f>+L29+L16</f>
        <v>10197452653</v>
      </c>
      <c r="M31" s="11"/>
      <c r="N31" s="33">
        <f>+N29+N16</f>
        <v>7349759790</v>
      </c>
    </row>
    <row r="32" spans="1:14" s="2" customFormat="1" ht="24" customHeight="1" thickTop="1">
      <c r="A32" s="7" t="s">
        <v>49</v>
      </c>
      <c r="B32" s="7"/>
      <c r="C32" s="7"/>
      <c r="D32" s="7"/>
      <c r="E32" s="7"/>
      <c r="F32" s="23"/>
      <c r="G32" s="14"/>
      <c r="H32" s="14"/>
      <c r="I32" s="7"/>
      <c r="J32" s="7"/>
      <c r="K32" s="7"/>
      <c r="L32" s="7"/>
      <c r="M32" s="7"/>
      <c r="N32" s="7"/>
    </row>
    <row r="33" spans="1:14" s="2" customFormat="1" ht="24" customHeight="1">
      <c r="A33" s="7" t="s">
        <v>34</v>
      </c>
      <c r="B33" s="7"/>
      <c r="C33" s="7"/>
      <c r="D33" s="7"/>
      <c r="E33" s="7"/>
      <c r="F33" s="26"/>
      <c r="G33" s="7"/>
      <c r="H33" s="7"/>
      <c r="I33" s="7"/>
      <c r="J33" s="7"/>
      <c r="K33" s="7"/>
      <c r="L33" s="7"/>
      <c r="M33" s="7"/>
      <c r="N33" s="7"/>
    </row>
    <row r="34" spans="1:14" s="2" customFormat="1" ht="24" customHeight="1">
      <c r="A34" s="7" t="s">
        <v>158</v>
      </c>
      <c r="B34" s="7"/>
      <c r="C34" s="7"/>
      <c r="D34" s="7"/>
      <c r="E34" s="7"/>
      <c r="F34" s="26"/>
      <c r="G34" s="7"/>
      <c r="H34" s="7"/>
      <c r="I34" s="7"/>
      <c r="J34" s="7"/>
      <c r="K34" s="7"/>
      <c r="L34" s="7"/>
      <c r="M34" s="7"/>
      <c r="N34" s="7"/>
    </row>
    <row r="35" spans="6:8" s="2" customFormat="1" ht="21.75" customHeight="1">
      <c r="F35" s="24"/>
      <c r="G35" s="15"/>
      <c r="H35" s="15"/>
    </row>
    <row r="36" spans="6:14" s="46" customFormat="1" ht="21.75">
      <c r="F36" s="59"/>
      <c r="G36" s="57"/>
      <c r="H36" s="211" t="s">
        <v>28</v>
      </c>
      <c r="I36" s="211"/>
      <c r="J36" s="211"/>
      <c r="L36" s="20" t="s">
        <v>31</v>
      </c>
      <c r="M36" s="48"/>
      <c r="N36" s="48"/>
    </row>
    <row r="37" spans="1:14" s="36" customFormat="1" ht="21.75">
      <c r="A37" s="42" t="s">
        <v>1</v>
      </c>
      <c r="F37" s="22" t="s">
        <v>16</v>
      </c>
      <c r="G37" s="47"/>
      <c r="H37" s="49">
        <v>2558</v>
      </c>
      <c r="J37" s="49">
        <v>2557</v>
      </c>
      <c r="K37" s="49"/>
      <c r="L37" s="49">
        <v>2558</v>
      </c>
      <c r="N37" s="49">
        <v>2557</v>
      </c>
    </row>
    <row r="38" spans="6:14" s="36" customFormat="1" ht="21.75">
      <c r="F38" s="22"/>
      <c r="G38" s="47"/>
      <c r="H38" s="213" t="s">
        <v>139</v>
      </c>
      <c r="I38" s="213"/>
      <c r="J38" s="213"/>
      <c r="K38" s="213"/>
      <c r="L38" s="213"/>
      <c r="M38" s="213"/>
      <c r="N38" s="213"/>
    </row>
    <row r="39" spans="1:14" s="36" customFormat="1" ht="21.75">
      <c r="A39" s="29" t="s">
        <v>9</v>
      </c>
      <c r="F39" s="27"/>
      <c r="G39" s="63"/>
      <c r="H39" s="63"/>
      <c r="I39" s="63"/>
      <c r="J39" s="63"/>
      <c r="K39" s="63"/>
      <c r="L39" s="52"/>
      <c r="M39" s="52"/>
      <c r="N39" s="52"/>
    </row>
    <row r="40" spans="1:14" s="36" customFormat="1" ht="21.75">
      <c r="A40" s="36" t="s">
        <v>54</v>
      </c>
      <c r="F40" s="22" t="s">
        <v>222</v>
      </c>
      <c r="G40" s="47"/>
      <c r="H40" s="66">
        <v>1690430576</v>
      </c>
      <c r="I40" s="66"/>
      <c r="J40" s="66">
        <v>716485525</v>
      </c>
      <c r="K40" s="66"/>
      <c r="L40" s="66">
        <v>1542376436</v>
      </c>
      <c r="M40" s="66"/>
      <c r="N40" s="66">
        <v>716485525</v>
      </c>
    </row>
    <row r="41" spans="1:14" s="36" customFormat="1" ht="21.75">
      <c r="A41" s="35" t="s">
        <v>99</v>
      </c>
      <c r="F41" s="22">
        <v>19</v>
      </c>
      <c r="G41" s="47"/>
      <c r="H41" s="146">
        <v>89338806</v>
      </c>
      <c r="I41" s="66"/>
      <c r="J41" s="146">
        <v>83478825</v>
      </c>
      <c r="K41" s="66"/>
      <c r="L41" s="66">
        <v>86906788</v>
      </c>
      <c r="M41" s="66"/>
      <c r="N41" s="66">
        <v>78212179</v>
      </c>
    </row>
    <row r="42" spans="1:14" s="63" customFormat="1" ht="21.75">
      <c r="A42" s="177" t="s">
        <v>100</v>
      </c>
      <c r="F42" s="22" t="s">
        <v>147</v>
      </c>
      <c r="G42" s="47"/>
      <c r="H42" s="178">
        <v>183434335</v>
      </c>
      <c r="I42" s="179"/>
      <c r="J42" s="178">
        <v>123086562</v>
      </c>
      <c r="K42" s="179">
        <v>20394</v>
      </c>
      <c r="L42" s="179">
        <v>89961671</v>
      </c>
      <c r="M42" s="179"/>
      <c r="N42" s="179">
        <v>59130168</v>
      </c>
    </row>
    <row r="43" spans="1:14" s="63" customFormat="1" ht="21.75">
      <c r="A43" s="177" t="s">
        <v>55</v>
      </c>
      <c r="B43" s="177"/>
      <c r="F43" s="180"/>
      <c r="G43" s="180"/>
      <c r="H43" s="179">
        <v>893402907</v>
      </c>
      <c r="I43" s="179"/>
      <c r="J43" s="179">
        <v>499371935</v>
      </c>
      <c r="K43" s="179"/>
      <c r="L43" s="179">
        <f>-P43</f>
        <v>0</v>
      </c>
      <c r="M43" s="179"/>
      <c r="N43" s="179">
        <v>10411739</v>
      </c>
    </row>
    <row r="44" spans="1:16" s="36" customFormat="1" ht="21.75">
      <c r="A44" s="35" t="s">
        <v>82</v>
      </c>
      <c r="F44" s="22" t="s">
        <v>223</v>
      </c>
      <c r="G44" s="63"/>
      <c r="H44" s="66">
        <v>1155879956</v>
      </c>
      <c r="I44" s="66"/>
      <c r="J44" s="66">
        <v>475931219</v>
      </c>
      <c r="K44" s="66"/>
      <c r="L44" s="66">
        <v>12348519</v>
      </c>
      <c r="M44" s="66"/>
      <c r="N44" s="66">
        <v>56011177</v>
      </c>
      <c r="P44" s="38"/>
    </row>
    <row r="45" spans="1:14" s="36" customFormat="1" ht="21.75">
      <c r="A45" s="35" t="s">
        <v>101</v>
      </c>
      <c r="F45" s="22">
        <v>22</v>
      </c>
      <c r="G45" s="63"/>
      <c r="H45" s="66">
        <v>4599811</v>
      </c>
      <c r="I45" s="66"/>
      <c r="J45" s="66">
        <v>3715762</v>
      </c>
      <c r="K45" s="66"/>
      <c r="L45" s="66">
        <v>2768446</v>
      </c>
      <c r="M45" s="66"/>
      <c r="N45" s="66">
        <v>2966908</v>
      </c>
    </row>
    <row r="46" spans="1:14" s="36" customFormat="1" ht="21.75">
      <c r="A46" s="35" t="s">
        <v>181</v>
      </c>
      <c r="F46" s="22">
        <v>4</v>
      </c>
      <c r="G46" s="63"/>
      <c r="H46" s="66">
        <v>0</v>
      </c>
      <c r="I46" s="66"/>
      <c r="J46" s="66">
        <v>0</v>
      </c>
      <c r="K46" s="66"/>
      <c r="L46" s="66">
        <v>54000000</v>
      </c>
      <c r="M46" s="66"/>
      <c r="N46" s="66">
        <v>0</v>
      </c>
    </row>
    <row r="47" spans="1:14" s="36" customFormat="1" ht="21.75">
      <c r="A47" s="35" t="s">
        <v>56</v>
      </c>
      <c r="F47" s="25" t="s">
        <v>221</v>
      </c>
      <c r="G47" s="55"/>
      <c r="H47" s="65">
        <v>9177324</v>
      </c>
      <c r="J47" s="65">
        <v>3668804</v>
      </c>
      <c r="L47" s="146">
        <v>0</v>
      </c>
      <c r="M47" s="38"/>
      <c r="N47" s="146">
        <v>0</v>
      </c>
    </row>
    <row r="48" spans="1:14" s="36" customFormat="1" ht="21.75">
      <c r="A48" s="35" t="s">
        <v>42</v>
      </c>
      <c r="F48" s="22">
        <v>23</v>
      </c>
      <c r="G48" s="63"/>
      <c r="H48" s="66">
        <v>0</v>
      </c>
      <c r="I48" s="66"/>
      <c r="J48" s="66">
        <v>175891</v>
      </c>
      <c r="K48" s="66"/>
      <c r="L48" s="66">
        <f>-H54</f>
        <v>0</v>
      </c>
      <c r="M48" s="66"/>
      <c r="N48" s="66">
        <v>175891</v>
      </c>
    </row>
    <row r="49" spans="1:14" s="36" customFormat="1" ht="21.75">
      <c r="A49" s="35" t="s">
        <v>172</v>
      </c>
      <c r="F49" s="25"/>
      <c r="G49" s="55"/>
      <c r="H49" s="65">
        <v>9097813</v>
      </c>
      <c r="J49" s="65">
        <v>12557073</v>
      </c>
      <c r="L49" s="65">
        <v>8470</v>
      </c>
      <c r="M49" s="38"/>
      <c r="N49" s="65">
        <v>10433</v>
      </c>
    </row>
    <row r="50" spans="1:14" s="36" customFormat="1" ht="21.75">
      <c r="A50" s="35" t="s">
        <v>102</v>
      </c>
      <c r="F50" s="88"/>
      <c r="G50" s="64"/>
      <c r="H50" s="71">
        <v>928436865</v>
      </c>
      <c r="I50" s="64"/>
      <c r="J50" s="71">
        <v>702356332</v>
      </c>
      <c r="K50" s="64"/>
      <c r="L50" s="66">
        <v>0</v>
      </c>
      <c r="M50" s="67"/>
      <c r="N50" s="66">
        <v>0</v>
      </c>
    </row>
    <row r="51" spans="1:14" s="36" customFormat="1" ht="21.75">
      <c r="A51" s="36" t="s">
        <v>57</v>
      </c>
      <c r="F51" s="88"/>
      <c r="G51" s="64"/>
      <c r="H51" s="71">
        <v>200120</v>
      </c>
      <c r="I51" s="64"/>
      <c r="J51" s="71">
        <v>200120</v>
      </c>
      <c r="K51" s="64"/>
      <c r="L51" s="66">
        <v>200120</v>
      </c>
      <c r="N51" s="66">
        <v>200120</v>
      </c>
    </row>
    <row r="52" spans="1:14" s="36" customFormat="1" ht="21.75">
      <c r="A52" s="3" t="s">
        <v>35</v>
      </c>
      <c r="F52" s="25"/>
      <c r="H52" s="13">
        <f>SUM(H40:H51)</f>
        <v>4963998513</v>
      </c>
      <c r="J52" s="13">
        <f>SUM(J40:J51)</f>
        <v>2621028048</v>
      </c>
      <c r="L52" s="13">
        <f>SUM(L40:L51)</f>
        <v>1788570450</v>
      </c>
      <c r="M52" s="9"/>
      <c r="N52" s="13">
        <f>SUM(N40:N51)</f>
        <v>923604140</v>
      </c>
    </row>
    <row r="53" spans="1:14" s="36" customFormat="1" ht="12.75" customHeight="1">
      <c r="A53" s="3"/>
      <c r="F53" s="25"/>
      <c r="H53" s="18"/>
      <c r="J53" s="18"/>
      <c r="L53" s="18"/>
      <c r="M53" s="9"/>
      <c r="N53" s="18"/>
    </row>
    <row r="54" spans="1:14" s="36" customFormat="1" ht="21.75">
      <c r="A54" s="80" t="s">
        <v>36</v>
      </c>
      <c r="F54" s="25"/>
      <c r="H54" s="18"/>
      <c r="J54" s="18"/>
      <c r="L54" s="18"/>
      <c r="M54" s="9"/>
      <c r="N54" s="18"/>
    </row>
    <row r="55" spans="1:16" s="36" customFormat="1" ht="21.75">
      <c r="A55" s="50" t="s">
        <v>58</v>
      </c>
      <c r="F55" s="22" t="s">
        <v>223</v>
      </c>
      <c r="H55" s="43">
        <v>19367868919</v>
      </c>
      <c r="J55" s="43">
        <v>10795684146</v>
      </c>
      <c r="L55" s="182">
        <v>0</v>
      </c>
      <c r="M55" s="38"/>
      <c r="N55" s="43">
        <v>542000000</v>
      </c>
      <c r="P55" s="38"/>
    </row>
    <row r="56" spans="1:14" s="36" customFormat="1" ht="21.75">
      <c r="A56" s="50" t="s">
        <v>103</v>
      </c>
      <c r="F56" s="22">
        <v>22</v>
      </c>
      <c r="H56" s="43">
        <v>7309949</v>
      </c>
      <c r="J56" s="43">
        <v>9575837</v>
      </c>
      <c r="L56" s="43">
        <v>1723092</v>
      </c>
      <c r="M56" s="38"/>
      <c r="N56" s="43">
        <v>4491538</v>
      </c>
    </row>
    <row r="57" spans="1:14" s="36" customFormat="1" ht="21.75">
      <c r="A57" s="50" t="s">
        <v>109</v>
      </c>
      <c r="F57" s="25" t="s">
        <v>221</v>
      </c>
      <c r="H57" s="66">
        <v>2590283</v>
      </c>
      <c r="J57" s="66">
        <v>0</v>
      </c>
      <c r="L57" s="66">
        <v>2909402</v>
      </c>
      <c r="M57" s="9"/>
      <c r="N57" s="147">
        <v>0</v>
      </c>
    </row>
    <row r="58" spans="1:14" s="36" customFormat="1" ht="21.75">
      <c r="A58" s="98" t="s">
        <v>42</v>
      </c>
      <c r="F58" s="25">
        <v>23</v>
      </c>
      <c r="H58" s="66">
        <v>4972223</v>
      </c>
      <c r="J58" s="66">
        <v>3090486</v>
      </c>
      <c r="L58" s="66">
        <v>3376629</v>
      </c>
      <c r="M58" s="9"/>
      <c r="N58" s="66">
        <v>2129571</v>
      </c>
    </row>
    <row r="59" spans="1:14" s="36" customFormat="1" ht="21.75">
      <c r="A59" s="50" t="s">
        <v>126</v>
      </c>
      <c r="F59" s="25">
        <v>4</v>
      </c>
      <c r="H59" s="66">
        <v>0</v>
      </c>
      <c r="J59" s="66">
        <v>0</v>
      </c>
      <c r="L59" s="43">
        <v>626033285</v>
      </c>
      <c r="M59" s="38"/>
      <c r="N59" s="43">
        <v>310474285</v>
      </c>
    </row>
    <row r="60" spans="1:14" s="36" customFormat="1" ht="21.75">
      <c r="A60" s="50" t="s">
        <v>184</v>
      </c>
      <c r="F60" s="25">
        <v>24</v>
      </c>
      <c r="H60" s="66">
        <v>200575242</v>
      </c>
      <c r="J60" s="66">
        <v>0</v>
      </c>
      <c r="L60" s="43">
        <v>1592750</v>
      </c>
      <c r="M60" s="38"/>
      <c r="N60" s="182">
        <f>-P60</f>
        <v>0</v>
      </c>
    </row>
    <row r="61" spans="1:14" s="36" customFormat="1" ht="21.75">
      <c r="A61" s="56" t="s">
        <v>37</v>
      </c>
      <c r="F61" s="25"/>
      <c r="H61" s="13">
        <f>SUM(H55:H60)</f>
        <v>19583316616</v>
      </c>
      <c r="J61" s="13">
        <f>SUM(J55:J59)</f>
        <v>10808350469</v>
      </c>
      <c r="L61" s="13">
        <f>SUM(L54:L60)</f>
        <v>635635158</v>
      </c>
      <c r="M61" s="9"/>
      <c r="N61" s="13">
        <f>SUM(N55:N59)</f>
        <v>859095394</v>
      </c>
    </row>
    <row r="62" spans="1:14" s="36" customFormat="1" ht="21.75">
      <c r="A62" s="56" t="s">
        <v>32</v>
      </c>
      <c r="F62" s="25"/>
      <c r="H62" s="13">
        <f>+H52+H61</f>
        <v>24547315129</v>
      </c>
      <c r="J62" s="13">
        <f>+J52+J61</f>
        <v>13429378517</v>
      </c>
      <c r="L62" s="13">
        <f>+L52+L61</f>
        <v>2424205608</v>
      </c>
      <c r="M62" s="9"/>
      <c r="N62" s="13">
        <f>+N52+N61</f>
        <v>1782699534</v>
      </c>
    </row>
    <row r="63" spans="1:14" s="36" customFormat="1" ht="5.25" customHeight="1">
      <c r="A63" s="3"/>
      <c r="F63" s="8"/>
      <c r="H63" s="18"/>
      <c r="L63" s="18"/>
      <c r="M63" s="9"/>
      <c r="N63" s="18"/>
    </row>
    <row r="64" spans="1:14" s="2" customFormat="1" ht="24" customHeight="1">
      <c r="A64" s="7" t="s">
        <v>49</v>
      </c>
      <c r="B64" s="7"/>
      <c r="C64" s="7"/>
      <c r="D64" s="7"/>
      <c r="E64" s="7"/>
      <c r="F64" s="23"/>
      <c r="G64" s="14"/>
      <c r="H64" s="14"/>
      <c r="I64" s="7"/>
      <c r="J64" s="7"/>
      <c r="K64" s="7"/>
      <c r="L64" s="7"/>
      <c r="M64" s="7"/>
      <c r="N64" s="7"/>
    </row>
    <row r="65" spans="1:14" s="2" customFormat="1" ht="24" customHeight="1">
      <c r="A65" s="7" t="s">
        <v>34</v>
      </c>
      <c r="B65" s="7"/>
      <c r="C65" s="7"/>
      <c r="D65" s="7"/>
      <c r="E65" s="7"/>
      <c r="F65" s="26"/>
      <c r="G65" s="7"/>
      <c r="H65" s="7"/>
      <c r="I65" s="7"/>
      <c r="J65" s="7"/>
      <c r="K65" s="7"/>
      <c r="L65" s="7"/>
      <c r="M65" s="7"/>
      <c r="N65" s="7"/>
    </row>
    <row r="66" spans="1:14" s="2" customFormat="1" ht="24" customHeight="1">
      <c r="A66" s="7" t="s">
        <v>158</v>
      </c>
      <c r="B66" s="7"/>
      <c r="C66" s="7"/>
      <c r="D66" s="7"/>
      <c r="E66" s="7"/>
      <c r="F66" s="26"/>
      <c r="G66" s="7"/>
      <c r="H66" s="7"/>
      <c r="I66" s="7"/>
      <c r="J66" s="7"/>
      <c r="K66" s="7"/>
      <c r="L66" s="7"/>
      <c r="M66" s="7"/>
      <c r="N66" s="7"/>
    </row>
    <row r="67" spans="6:8" s="2" customFormat="1" ht="22.5" customHeight="1">
      <c r="F67" s="24"/>
      <c r="G67" s="15"/>
      <c r="H67" s="15"/>
    </row>
    <row r="68" spans="6:14" s="46" customFormat="1" ht="21.75">
      <c r="F68" s="59"/>
      <c r="G68" s="57"/>
      <c r="H68" s="211" t="s">
        <v>28</v>
      </c>
      <c r="I68" s="211"/>
      <c r="J68" s="211"/>
      <c r="L68" s="20" t="s">
        <v>31</v>
      </c>
      <c r="M68" s="48"/>
      <c r="N68" s="48"/>
    </row>
    <row r="69" spans="1:14" s="36" customFormat="1" ht="21.75">
      <c r="A69" s="42" t="s">
        <v>1</v>
      </c>
      <c r="F69" s="22" t="s">
        <v>16</v>
      </c>
      <c r="G69" s="47"/>
      <c r="H69" s="49">
        <v>2558</v>
      </c>
      <c r="J69" s="49">
        <v>2557</v>
      </c>
      <c r="K69" s="49"/>
      <c r="L69" s="49">
        <v>2558</v>
      </c>
      <c r="N69" s="49">
        <v>2557</v>
      </c>
    </row>
    <row r="70" spans="6:14" s="36" customFormat="1" ht="21.75">
      <c r="F70" s="22"/>
      <c r="G70" s="47"/>
      <c r="H70" s="213" t="s">
        <v>139</v>
      </c>
      <c r="I70" s="213"/>
      <c r="J70" s="213"/>
      <c r="K70" s="213"/>
      <c r="L70" s="213"/>
      <c r="M70" s="213"/>
      <c r="N70" s="213"/>
    </row>
    <row r="71" spans="1:14" s="36" customFormat="1" ht="21.75">
      <c r="A71" s="29" t="s">
        <v>10</v>
      </c>
      <c r="F71" s="8"/>
      <c r="H71" s="38"/>
      <c r="L71" s="38"/>
      <c r="M71" s="38"/>
      <c r="N71" s="38"/>
    </row>
    <row r="72" spans="1:7" s="36" customFormat="1" ht="21.75">
      <c r="A72" s="36" t="s">
        <v>11</v>
      </c>
      <c r="F72" s="25"/>
      <c r="G72" s="55"/>
    </row>
    <row r="73" spans="2:14" s="36" customFormat="1" ht="22.5" thickBot="1">
      <c r="B73" s="35" t="s">
        <v>17</v>
      </c>
      <c r="F73" s="25">
        <v>25</v>
      </c>
      <c r="G73" s="55"/>
      <c r="H73" s="68">
        <v>373000000</v>
      </c>
      <c r="J73" s="68">
        <v>373000000</v>
      </c>
      <c r="L73" s="68">
        <v>373000000</v>
      </c>
      <c r="M73" s="38"/>
      <c r="N73" s="68">
        <v>373000000</v>
      </c>
    </row>
    <row r="74" spans="2:14" s="36" customFormat="1" ht="22.5" thickTop="1">
      <c r="B74" s="34" t="s">
        <v>83</v>
      </c>
      <c r="C74" s="69"/>
      <c r="F74" s="25">
        <v>25</v>
      </c>
      <c r="G74" s="55"/>
      <c r="H74" s="52">
        <v>373000000</v>
      </c>
      <c r="J74" s="52">
        <v>373000000</v>
      </c>
      <c r="L74" s="52">
        <v>373000000</v>
      </c>
      <c r="M74" s="52"/>
      <c r="N74" s="52">
        <v>373000000</v>
      </c>
    </row>
    <row r="75" spans="1:14" s="36" customFormat="1" ht="21.75">
      <c r="A75" s="34" t="s">
        <v>104</v>
      </c>
      <c r="B75" s="57"/>
      <c r="C75" s="69"/>
      <c r="F75" s="25"/>
      <c r="G75" s="55"/>
      <c r="H75" s="52"/>
      <c r="J75" s="52"/>
      <c r="L75" s="52"/>
      <c r="M75" s="52"/>
      <c r="N75" s="52"/>
    </row>
    <row r="76" spans="2:14" s="36" customFormat="1" ht="21.75">
      <c r="B76" s="34" t="s">
        <v>84</v>
      </c>
      <c r="C76" s="69"/>
      <c r="F76" s="25">
        <v>25</v>
      </c>
      <c r="G76" s="55"/>
      <c r="H76" s="52">
        <v>3680616000</v>
      </c>
      <c r="J76" s="52">
        <v>3680616000</v>
      </c>
      <c r="L76" s="52">
        <v>3680616000</v>
      </c>
      <c r="M76" s="52"/>
      <c r="N76" s="52">
        <v>3680616000</v>
      </c>
    </row>
    <row r="77" spans="1:14" s="36" customFormat="1" ht="21.75">
      <c r="A77" s="36" t="s">
        <v>59</v>
      </c>
      <c r="B77" s="57"/>
      <c r="C77" s="69"/>
      <c r="F77" s="25"/>
      <c r="H77" s="38"/>
      <c r="J77" s="38"/>
      <c r="L77" s="38"/>
      <c r="M77" s="38"/>
      <c r="N77" s="38"/>
    </row>
    <row r="78" spans="2:6" s="36" customFormat="1" ht="21.75">
      <c r="B78" s="35" t="s">
        <v>69</v>
      </c>
      <c r="C78" s="69"/>
      <c r="F78" s="25"/>
    </row>
    <row r="79" spans="2:14" s="36" customFormat="1" ht="21.75">
      <c r="B79" s="57"/>
      <c r="C79" s="35" t="s">
        <v>77</v>
      </c>
      <c r="F79" s="25">
        <v>26</v>
      </c>
      <c r="H79" s="52">
        <v>37300000</v>
      </c>
      <c r="J79" s="52">
        <v>37300000</v>
      </c>
      <c r="L79" s="52">
        <v>37300000</v>
      </c>
      <c r="M79" s="38"/>
      <c r="N79" s="52">
        <v>37300000</v>
      </c>
    </row>
    <row r="80" spans="2:14" s="36" customFormat="1" ht="21.75">
      <c r="B80" s="35" t="s">
        <v>76</v>
      </c>
      <c r="C80" s="69"/>
      <c r="F80" s="25">
        <v>27</v>
      </c>
      <c r="H80" s="38">
        <v>4460972877</v>
      </c>
      <c r="J80" s="38">
        <v>1849430455</v>
      </c>
      <c r="L80" s="38">
        <v>3682331045</v>
      </c>
      <c r="M80" s="38"/>
      <c r="N80" s="38">
        <v>1476144256</v>
      </c>
    </row>
    <row r="81" spans="1:14" s="36" customFormat="1" ht="21.75">
      <c r="A81" s="36" t="s">
        <v>60</v>
      </c>
      <c r="F81" s="22">
        <v>28</v>
      </c>
      <c r="G81" s="47"/>
      <c r="H81" s="97">
        <v>-46944910</v>
      </c>
      <c r="J81" s="97">
        <v>-46944910</v>
      </c>
      <c r="L81" s="66">
        <v>0</v>
      </c>
      <c r="M81" s="38"/>
      <c r="N81" s="66">
        <v>0</v>
      </c>
    </row>
    <row r="82" spans="1:14" s="3" customFormat="1" ht="21.75">
      <c r="A82" s="3" t="s">
        <v>61</v>
      </c>
      <c r="F82" s="30"/>
      <c r="G82" s="136"/>
      <c r="H82" s="137">
        <f>SUM(H74:H81)</f>
        <v>8504943967</v>
      </c>
      <c r="J82" s="137">
        <f>SUM(J74:J81)</f>
        <v>5893401545</v>
      </c>
      <c r="L82" s="137">
        <f>SUM(L74:L81)</f>
        <v>7773247045</v>
      </c>
      <c r="M82" s="9"/>
      <c r="N82" s="137">
        <f>SUM(N74:N81)</f>
        <v>5567060256</v>
      </c>
    </row>
    <row r="83" spans="1:14" s="36" customFormat="1" ht="21.75">
      <c r="A83" s="36" t="s">
        <v>62</v>
      </c>
      <c r="F83" s="22"/>
      <c r="G83" s="47"/>
      <c r="H83" s="43">
        <v>4975057</v>
      </c>
      <c r="J83" s="43">
        <v>3980947</v>
      </c>
      <c r="L83" s="66">
        <v>0</v>
      </c>
      <c r="M83" s="38"/>
      <c r="N83" s="66">
        <v>0</v>
      </c>
    </row>
    <row r="84" spans="1:16" s="36" customFormat="1" ht="21.75">
      <c r="A84" s="21" t="s">
        <v>12</v>
      </c>
      <c r="F84" s="22"/>
      <c r="G84" s="47"/>
      <c r="H84" s="10">
        <f>SUM(H82:H83)</f>
        <v>8509919024</v>
      </c>
      <c r="J84" s="10">
        <f>SUM(J82:J83)</f>
        <v>5897382492</v>
      </c>
      <c r="L84" s="10">
        <f>SUM(L82:L83)</f>
        <v>7773247045</v>
      </c>
      <c r="M84" s="38"/>
      <c r="N84" s="10">
        <f>SUM(N82:N83)</f>
        <v>5567060256</v>
      </c>
      <c r="O84" s="38"/>
      <c r="P84" s="38"/>
    </row>
    <row r="85" spans="1:16" s="36" customFormat="1" ht="12" customHeight="1">
      <c r="A85" s="21"/>
      <c r="F85" s="22"/>
      <c r="G85" s="47"/>
      <c r="H85" s="11"/>
      <c r="J85" s="11"/>
      <c r="L85" s="11"/>
      <c r="M85" s="38"/>
      <c r="N85" s="11"/>
      <c r="O85" s="38"/>
      <c r="P85" s="38"/>
    </row>
    <row r="86" spans="1:18" s="63" customFormat="1" ht="22.5" thickBot="1">
      <c r="A86" s="3" t="s">
        <v>13</v>
      </c>
      <c r="F86" s="27"/>
      <c r="H86" s="33">
        <f>+H62+H84</f>
        <v>33057234153</v>
      </c>
      <c r="J86" s="33">
        <f>+J62+J84</f>
        <v>19326761009</v>
      </c>
      <c r="L86" s="33">
        <f>+L62+L84</f>
        <v>10197452653</v>
      </c>
      <c r="M86" s="11"/>
      <c r="N86" s="33">
        <f>+N62+N84</f>
        <v>7349759790</v>
      </c>
      <c r="O86" s="70"/>
      <c r="P86" s="70"/>
      <c r="Q86" s="70"/>
      <c r="R86" s="52"/>
    </row>
    <row r="87" spans="1:14" s="2" customFormat="1" ht="24" customHeight="1" thickTop="1">
      <c r="A87" s="7" t="s">
        <v>49</v>
      </c>
      <c r="B87" s="7"/>
      <c r="C87" s="7"/>
      <c r="D87" s="7"/>
      <c r="E87" s="7"/>
      <c r="F87" s="23"/>
      <c r="G87" s="14"/>
      <c r="H87" s="209"/>
      <c r="I87" s="209"/>
      <c r="J87" s="209"/>
      <c r="K87" s="209"/>
      <c r="L87" s="209"/>
      <c r="M87" s="209"/>
      <c r="N87" s="209"/>
    </row>
    <row r="88" spans="1:14" s="2" customFormat="1" ht="24" customHeight="1">
      <c r="A88" s="7" t="s">
        <v>45</v>
      </c>
      <c r="B88" s="7"/>
      <c r="C88" s="7"/>
      <c r="D88" s="7"/>
      <c r="E88" s="7"/>
      <c r="F88" s="23"/>
      <c r="G88" s="14"/>
      <c r="H88" s="14"/>
      <c r="I88" s="7"/>
      <c r="J88" s="7"/>
      <c r="K88" s="7"/>
      <c r="L88" s="7"/>
      <c r="M88" s="7"/>
      <c r="N88" s="19"/>
    </row>
    <row r="89" spans="1:14" s="2" customFormat="1" ht="24" customHeight="1">
      <c r="A89" s="7" t="s">
        <v>159</v>
      </c>
      <c r="B89" s="7"/>
      <c r="C89" s="7"/>
      <c r="D89" s="7"/>
      <c r="E89" s="7"/>
      <c r="F89" s="23"/>
      <c r="G89" s="14"/>
      <c r="H89" s="14"/>
      <c r="I89" s="7"/>
      <c r="J89" s="7"/>
      <c r="K89" s="7"/>
      <c r="L89" s="7"/>
      <c r="M89" s="7"/>
      <c r="N89" s="7"/>
    </row>
    <row r="90" spans="6:8" s="2" customFormat="1" ht="5.25" customHeight="1">
      <c r="F90" s="24"/>
      <c r="G90" s="15"/>
      <c r="H90" s="15"/>
    </row>
    <row r="91" spans="6:14" s="36" customFormat="1" ht="24" customHeight="1">
      <c r="F91" s="25"/>
      <c r="G91" s="55"/>
      <c r="H91" s="211" t="s">
        <v>28</v>
      </c>
      <c r="I91" s="211"/>
      <c r="J91" s="211"/>
      <c r="K91" s="46"/>
      <c r="L91" s="20" t="s">
        <v>31</v>
      </c>
      <c r="M91" s="48"/>
      <c r="N91" s="48"/>
    </row>
    <row r="92" spans="6:14" s="36" customFormat="1" ht="24" customHeight="1">
      <c r="F92" s="22" t="s">
        <v>16</v>
      </c>
      <c r="G92" s="47"/>
      <c r="H92" s="49">
        <v>2558</v>
      </c>
      <c r="J92" s="49">
        <v>2557</v>
      </c>
      <c r="K92" s="49"/>
      <c r="L92" s="49">
        <v>2558</v>
      </c>
      <c r="N92" s="49">
        <v>2557</v>
      </c>
    </row>
    <row r="93" spans="6:14" s="36" customFormat="1" ht="24" customHeight="1">
      <c r="F93" s="22"/>
      <c r="G93" s="47"/>
      <c r="H93" s="212" t="s">
        <v>139</v>
      </c>
      <c r="I93" s="212"/>
      <c r="J93" s="212"/>
      <c r="K93" s="212"/>
      <c r="L93" s="212"/>
      <c r="M93" s="212"/>
      <c r="N93" s="212"/>
    </row>
    <row r="94" spans="1:14" s="36" customFormat="1" ht="24" customHeight="1">
      <c r="A94" s="28" t="s">
        <v>18</v>
      </c>
      <c r="F94" s="25"/>
      <c r="G94" s="55"/>
      <c r="H94" s="55"/>
      <c r="J94" s="55"/>
      <c r="L94" s="38"/>
      <c r="M94" s="38"/>
      <c r="N94" s="38"/>
    </row>
    <row r="95" spans="1:14" s="36" customFormat="1" ht="24" customHeight="1">
      <c r="A95" s="34" t="s">
        <v>152</v>
      </c>
      <c r="F95" s="25">
        <v>29</v>
      </c>
      <c r="G95" s="55"/>
      <c r="H95" s="78">
        <v>6586040083</v>
      </c>
      <c r="I95" s="78"/>
      <c r="J95" s="78">
        <v>6003430920</v>
      </c>
      <c r="K95" s="78"/>
      <c r="L95" s="78">
        <v>5225646224</v>
      </c>
      <c r="M95" s="78"/>
      <c r="N95" s="78">
        <v>5222119182</v>
      </c>
    </row>
    <row r="96" spans="1:14" s="36" customFormat="1" ht="24" customHeight="1">
      <c r="A96" s="57" t="s">
        <v>65</v>
      </c>
      <c r="F96" s="25" t="s">
        <v>224</v>
      </c>
      <c r="G96" s="55"/>
      <c r="H96" s="78">
        <v>2595249175</v>
      </c>
      <c r="I96" s="78"/>
      <c r="J96" s="78">
        <v>1405511724</v>
      </c>
      <c r="K96" s="78"/>
      <c r="L96" s="66">
        <v>0</v>
      </c>
      <c r="M96" s="78"/>
      <c r="N96" s="66">
        <v>0</v>
      </c>
    </row>
    <row r="97" spans="1:14" s="36" customFormat="1" ht="24" customHeight="1">
      <c r="A97" s="34" t="s">
        <v>85</v>
      </c>
      <c r="F97" s="25"/>
      <c r="G97" s="55"/>
      <c r="H97" s="78">
        <v>16061980</v>
      </c>
      <c r="I97" s="78"/>
      <c r="J97" s="78">
        <v>173986906</v>
      </c>
      <c r="K97" s="78"/>
      <c r="L97" s="78">
        <v>16061980</v>
      </c>
      <c r="M97" s="78"/>
      <c r="N97" s="78">
        <v>173986906</v>
      </c>
    </row>
    <row r="98" spans="1:15" s="36" customFormat="1" ht="24" customHeight="1">
      <c r="A98" s="34" t="s">
        <v>128</v>
      </c>
      <c r="F98" s="25" t="s">
        <v>146</v>
      </c>
      <c r="G98" s="55"/>
      <c r="H98" s="66">
        <v>0</v>
      </c>
      <c r="I98" s="66"/>
      <c r="J98" s="202">
        <v>0</v>
      </c>
      <c r="K98" s="78"/>
      <c r="L98" s="66">
        <v>2058846329</v>
      </c>
      <c r="M98" s="78"/>
      <c r="N98" s="66">
        <v>1109499894</v>
      </c>
      <c r="O98" s="76"/>
    </row>
    <row r="99" spans="1:15" s="36" customFormat="1" ht="24" customHeight="1">
      <c r="A99" s="160" t="s">
        <v>150</v>
      </c>
      <c r="B99" s="159"/>
      <c r="C99" s="159"/>
      <c r="D99" s="159"/>
      <c r="F99" s="25">
        <v>4</v>
      </c>
      <c r="G99" s="55"/>
      <c r="H99" s="66">
        <v>0</v>
      </c>
      <c r="I99" s="66"/>
      <c r="J99" s="66">
        <v>0</v>
      </c>
      <c r="K99" s="78"/>
      <c r="L99" s="66">
        <v>39553469</v>
      </c>
      <c r="M99" s="78"/>
      <c r="N99" s="66">
        <v>10766000</v>
      </c>
      <c r="O99" s="76"/>
    </row>
    <row r="100" spans="1:14" s="36" customFormat="1" ht="24" customHeight="1">
      <c r="A100" s="57" t="s">
        <v>14</v>
      </c>
      <c r="F100" s="25" t="s">
        <v>225</v>
      </c>
      <c r="G100" s="55"/>
      <c r="H100" s="89">
        <v>14823427</v>
      </c>
      <c r="I100" s="78"/>
      <c r="J100" s="89">
        <v>18343695</v>
      </c>
      <c r="K100" s="78"/>
      <c r="L100" s="78">
        <v>68005712</v>
      </c>
      <c r="M100" s="78"/>
      <c r="N100" s="78">
        <v>31243427</v>
      </c>
    </row>
    <row r="101" spans="1:14" s="3" customFormat="1" ht="24" customHeight="1">
      <c r="A101" s="56" t="s">
        <v>43</v>
      </c>
      <c r="F101" s="58"/>
      <c r="H101" s="79">
        <f>SUM(H95:H100)</f>
        <v>9212174665</v>
      </c>
      <c r="J101" s="79">
        <f>SUM(J95:J100)</f>
        <v>7601273245</v>
      </c>
      <c r="L101" s="79">
        <f>SUM(L95:L100)</f>
        <v>7408113714</v>
      </c>
      <c r="M101" s="9"/>
      <c r="N101" s="79">
        <f>SUM(N95:N100)</f>
        <v>6547615409</v>
      </c>
    </row>
    <row r="102" spans="1:14" s="3" customFormat="1" ht="5.25" customHeight="1">
      <c r="A102" s="56"/>
      <c r="F102" s="58"/>
      <c r="H102" s="99"/>
      <c r="J102" s="99"/>
      <c r="L102" s="99"/>
      <c r="M102" s="9"/>
      <c r="N102" s="99"/>
    </row>
    <row r="103" spans="1:14" s="36" customFormat="1" ht="24" customHeight="1">
      <c r="A103" s="80" t="s">
        <v>44</v>
      </c>
      <c r="F103" s="25"/>
      <c r="H103" s="78"/>
      <c r="I103" s="63"/>
      <c r="J103" s="78"/>
      <c r="K103" s="63"/>
      <c r="L103" s="78"/>
      <c r="M103" s="52"/>
      <c r="N103" s="78"/>
    </row>
    <row r="104" spans="1:14" s="36" customFormat="1" ht="24" customHeight="1">
      <c r="A104" s="50" t="s">
        <v>66</v>
      </c>
      <c r="F104" s="25" t="s">
        <v>185</v>
      </c>
      <c r="H104" s="78">
        <v>5461159408</v>
      </c>
      <c r="I104" s="63"/>
      <c r="J104" s="78">
        <v>5346178121</v>
      </c>
      <c r="K104" s="63"/>
      <c r="L104" s="78">
        <v>4703603618</v>
      </c>
      <c r="M104" s="52"/>
      <c r="N104" s="78">
        <v>4977680163</v>
      </c>
    </row>
    <row r="105" spans="1:14" s="36" customFormat="1" ht="24" customHeight="1">
      <c r="A105" s="50" t="s">
        <v>38</v>
      </c>
      <c r="F105" s="25">
        <v>32</v>
      </c>
      <c r="H105" s="78">
        <v>82322296</v>
      </c>
      <c r="J105" s="78">
        <v>81569233</v>
      </c>
      <c r="L105" s="78">
        <v>82322296</v>
      </c>
      <c r="M105" s="38"/>
      <c r="N105" s="78">
        <v>81569233</v>
      </c>
    </row>
    <row r="106" spans="1:14" s="36" customFormat="1" ht="24" customHeight="1">
      <c r="A106" s="50" t="s">
        <v>39</v>
      </c>
      <c r="F106" s="25" t="s">
        <v>226</v>
      </c>
      <c r="H106" s="78">
        <f>306787462-442568</f>
        <v>306344894</v>
      </c>
      <c r="J106" s="78">
        <v>215816816</v>
      </c>
      <c r="L106" s="78">
        <v>231970880</v>
      </c>
      <c r="M106" s="38"/>
      <c r="N106" s="78">
        <v>158625887</v>
      </c>
    </row>
    <row r="107" spans="1:14" s="36" customFormat="1" ht="24" customHeight="1">
      <c r="A107" s="50" t="s">
        <v>40</v>
      </c>
      <c r="F107" s="25" t="s">
        <v>227</v>
      </c>
      <c r="H107" s="89">
        <v>646111022</v>
      </c>
      <c r="I107" s="63"/>
      <c r="J107" s="89">
        <v>327745407</v>
      </c>
      <c r="K107" s="63"/>
      <c r="L107" s="78">
        <v>94302192</v>
      </c>
      <c r="M107" s="52"/>
      <c r="N107" s="78">
        <v>30381579</v>
      </c>
    </row>
    <row r="108" spans="1:15" s="3" customFormat="1" ht="24" customHeight="1">
      <c r="A108" s="56" t="s">
        <v>15</v>
      </c>
      <c r="F108" s="58"/>
      <c r="G108" s="32"/>
      <c r="H108" s="79">
        <f>SUM(H104:H107)</f>
        <v>6495937620</v>
      </c>
      <c r="J108" s="79">
        <f>SUM(J104:J107)</f>
        <v>5971309577</v>
      </c>
      <c r="L108" s="79">
        <f>SUM(L104:L107)</f>
        <v>5112198986</v>
      </c>
      <c r="M108" s="9"/>
      <c r="N108" s="79">
        <f>SUM(N104:N107)</f>
        <v>5248256862</v>
      </c>
      <c r="O108" s="158"/>
    </row>
    <row r="109" spans="1:14" s="3" customFormat="1" ht="9" customHeight="1">
      <c r="A109" s="56"/>
      <c r="F109" s="58"/>
      <c r="G109" s="32"/>
      <c r="H109" s="99"/>
      <c r="J109" s="99"/>
      <c r="L109" s="99"/>
      <c r="M109" s="9"/>
      <c r="N109" s="99"/>
    </row>
    <row r="110" spans="1:14" s="3" customFormat="1" ht="24" customHeight="1">
      <c r="A110" s="56" t="s">
        <v>63</v>
      </c>
      <c r="F110" s="58"/>
      <c r="G110" s="32"/>
      <c r="H110" s="99">
        <f>H101-H108</f>
        <v>2716237045</v>
      </c>
      <c r="I110" s="17"/>
      <c r="J110" s="99">
        <f>J101-J108</f>
        <v>1629963668</v>
      </c>
      <c r="K110" s="17"/>
      <c r="L110" s="99">
        <f>L101-L108</f>
        <v>2295914728</v>
      </c>
      <c r="M110" s="11"/>
      <c r="N110" s="99">
        <f>N101-N108</f>
        <v>1299358547</v>
      </c>
    </row>
    <row r="111" spans="1:14" s="3" customFormat="1" ht="24" customHeight="1">
      <c r="A111" s="50" t="s">
        <v>135</v>
      </c>
      <c r="F111" s="25">
        <v>37</v>
      </c>
      <c r="G111" s="32"/>
      <c r="H111" s="100">
        <f>22541585+212874+5477737+138514-50000</f>
        <v>28320710</v>
      </c>
      <c r="I111" s="36"/>
      <c r="J111" s="100">
        <v>20489642</v>
      </c>
      <c r="K111" s="36"/>
      <c r="L111" s="100">
        <v>14702190</v>
      </c>
      <c r="M111" s="38"/>
      <c r="N111" s="100">
        <v>2613160</v>
      </c>
    </row>
    <row r="112" spans="1:14" s="3" customFormat="1" ht="24" customHeight="1" thickBot="1">
      <c r="A112" s="56" t="s">
        <v>143</v>
      </c>
      <c r="F112" s="58"/>
      <c r="G112" s="32"/>
      <c r="H112" s="81">
        <f>+H110-H111</f>
        <v>2687916335</v>
      </c>
      <c r="J112" s="81">
        <f>+J110-J111</f>
        <v>1609474026</v>
      </c>
      <c r="L112" s="81">
        <f>+L110-L111</f>
        <v>2281212538</v>
      </c>
      <c r="M112" s="9"/>
      <c r="N112" s="81">
        <f>+N110-N111</f>
        <v>1296745387</v>
      </c>
    </row>
    <row r="113" spans="1:14" s="3" customFormat="1" ht="24" customHeight="1" thickTop="1">
      <c r="A113" s="46" t="s">
        <v>144</v>
      </c>
      <c r="F113" s="58"/>
      <c r="G113" s="32"/>
      <c r="H113" s="99"/>
      <c r="J113" s="99"/>
      <c r="L113" s="99"/>
      <c r="M113" s="9"/>
      <c r="N113" s="99"/>
    </row>
    <row r="114" spans="1:14" s="3" customFormat="1" ht="24" customHeight="1">
      <c r="A114" s="46" t="s">
        <v>189</v>
      </c>
      <c r="F114" s="58"/>
      <c r="G114" s="32"/>
      <c r="H114" s="99"/>
      <c r="J114" s="99"/>
      <c r="L114" s="99"/>
      <c r="M114" s="9"/>
      <c r="N114" s="99"/>
    </row>
    <row r="115" spans="1:14" s="3" customFormat="1" ht="24" customHeight="1">
      <c r="A115" s="34" t="s">
        <v>212</v>
      </c>
      <c r="F115" s="58"/>
      <c r="G115" s="32"/>
      <c r="H115" s="89"/>
      <c r="I115" s="36"/>
      <c r="J115" s="89"/>
      <c r="K115" s="36"/>
      <c r="L115" s="89"/>
      <c r="M115" s="38"/>
      <c r="N115" s="89"/>
    </row>
    <row r="116" spans="1:14" s="3" customFormat="1" ht="24" customHeight="1">
      <c r="A116" s="46"/>
      <c r="B116" s="36" t="s">
        <v>190</v>
      </c>
      <c r="F116" s="25">
        <v>23</v>
      </c>
      <c r="G116" s="32"/>
      <c r="H116" s="89">
        <v>-974754</v>
      </c>
      <c r="I116" s="36"/>
      <c r="J116" s="89">
        <v>0</v>
      </c>
      <c r="K116" s="36"/>
      <c r="L116" s="89">
        <v>-532186</v>
      </c>
      <c r="M116" s="38"/>
      <c r="N116" s="89">
        <v>0</v>
      </c>
    </row>
    <row r="117" spans="1:14" s="3" customFormat="1" ht="24" customHeight="1">
      <c r="A117" s="34" t="s">
        <v>191</v>
      </c>
      <c r="B117" s="36"/>
      <c r="F117" s="25">
        <v>16</v>
      </c>
      <c r="G117" s="32"/>
      <c r="H117" s="100">
        <v>194951</v>
      </c>
      <c r="I117" s="36"/>
      <c r="J117" s="100">
        <v>0</v>
      </c>
      <c r="K117" s="36"/>
      <c r="L117" s="100">
        <v>106437</v>
      </c>
      <c r="M117" s="38"/>
      <c r="N117" s="100">
        <v>0</v>
      </c>
    </row>
    <row r="118" spans="1:14" s="3" customFormat="1" ht="24" customHeight="1">
      <c r="A118" s="46" t="s">
        <v>192</v>
      </c>
      <c r="B118" s="36"/>
      <c r="F118" s="58"/>
      <c r="G118" s="32"/>
      <c r="H118" s="99">
        <f>SUM(H116:H117)</f>
        <v>-779803</v>
      </c>
      <c r="J118" s="99">
        <f>SUM(J116:J117)</f>
        <v>0</v>
      </c>
      <c r="L118" s="99">
        <f>SUM(L116:L117)</f>
        <v>-425749</v>
      </c>
      <c r="M118" s="9"/>
      <c r="N118" s="99">
        <f>SUM(N116:N117)</f>
        <v>0</v>
      </c>
    </row>
    <row r="119" spans="1:14" s="3" customFormat="1" ht="24" customHeight="1" thickBot="1">
      <c r="A119" s="56" t="s">
        <v>140</v>
      </c>
      <c r="F119" s="58"/>
      <c r="G119" s="32"/>
      <c r="H119" s="81">
        <f>H112+H118</f>
        <v>2687136532</v>
      </c>
      <c r="J119" s="81">
        <f>J112+J118</f>
        <v>1609474026</v>
      </c>
      <c r="L119" s="81">
        <f>L112+L118</f>
        <v>2280786789</v>
      </c>
      <c r="M119" s="9"/>
      <c r="N119" s="81">
        <f>N112+N118</f>
        <v>1296745387</v>
      </c>
    </row>
    <row r="120" spans="6:10" s="46" customFormat="1" ht="4.5" customHeight="1" thickTop="1">
      <c r="F120" s="59"/>
      <c r="G120" s="57"/>
      <c r="H120" s="57"/>
      <c r="J120" s="57"/>
    </row>
    <row r="121" spans="1:14" s="36" customFormat="1" ht="24" customHeight="1">
      <c r="A121" s="56" t="s">
        <v>153</v>
      </c>
      <c r="F121" s="8"/>
      <c r="H121" s="78"/>
      <c r="J121" s="78"/>
      <c r="L121" s="78"/>
      <c r="M121" s="9"/>
      <c r="N121" s="78"/>
    </row>
    <row r="122" spans="1:14" s="36" customFormat="1" ht="24" customHeight="1">
      <c r="A122" s="56"/>
      <c r="B122" s="34" t="s">
        <v>46</v>
      </c>
      <c r="F122" s="25"/>
      <c r="G122" s="55"/>
      <c r="H122" s="89">
        <f>H124-H123</f>
        <v>2686922225</v>
      </c>
      <c r="I122" s="63"/>
      <c r="J122" s="89">
        <v>1608456622</v>
      </c>
      <c r="K122" s="63"/>
      <c r="L122" s="89">
        <f>L124</f>
        <v>2281212538</v>
      </c>
      <c r="M122" s="63"/>
      <c r="N122" s="89">
        <v>1296745387</v>
      </c>
    </row>
    <row r="123" spans="1:14" s="36" customFormat="1" ht="24" customHeight="1">
      <c r="A123" s="56"/>
      <c r="B123" s="34" t="s">
        <v>64</v>
      </c>
      <c r="F123" s="25"/>
      <c r="G123" s="55"/>
      <c r="H123" s="78">
        <v>994110</v>
      </c>
      <c r="I123" s="63"/>
      <c r="J123" s="78">
        <v>1017404</v>
      </c>
      <c r="K123" s="63"/>
      <c r="L123" s="70">
        <v>0</v>
      </c>
      <c r="M123" s="63"/>
      <c r="N123" s="70">
        <v>0</v>
      </c>
    </row>
    <row r="124" spans="1:14" s="3" customFormat="1" ht="24" customHeight="1" thickBot="1">
      <c r="A124" s="46" t="s">
        <v>143</v>
      </c>
      <c r="F124" s="58"/>
      <c r="G124" s="32"/>
      <c r="H124" s="81">
        <f>H112</f>
        <v>2687916335</v>
      </c>
      <c r="J124" s="81">
        <f>SUM(J122:J123)</f>
        <v>1609474026</v>
      </c>
      <c r="L124" s="81">
        <f>L112</f>
        <v>2281212538</v>
      </c>
      <c r="N124" s="81">
        <f>SUM(N122:N123)</f>
        <v>1296745387</v>
      </c>
    </row>
    <row r="125" spans="6:14" s="46" customFormat="1" ht="5.25" customHeight="1" thickTop="1">
      <c r="F125" s="59"/>
      <c r="G125" s="57"/>
      <c r="H125" s="57"/>
      <c r="J125" s="57"/>
      <c r="L125" s="57"/>
      <c r="N125" s="57"/>
    </row>
    <row r="126" spans="1:14" s="36" customFormat="1" ht="24" customHeight="1">
      <c r="A126" s="56" t="s">
        <v>154</v>
      </c>
      <c r="F126" s="8"/>
      <c r="H126" s="78"/>
      <c r="J126" s="78"/>
      <c r="L126" s="78"/>
      <c r="N126" s="78"/>
    </row>
    <row r="127" spans="1:14" s="36" customFormat="1" ht="24" customHeight="1">
      <c r="A127" s="56"/>
      <c r="B127" s="34" t="s">
        <v>46</v>
      </c>
      <c r="F127" s="25"/>
      <c r="G127" s="55"/>
      <c r="H127" s="89">
        <f>H129-H128</f>
        <v>2686142422</v>
      </c>
      <c r="I127" s="63"/>
      <c r="J127" s="89">
        <v>1608456622</v>
      </c>
      <c r="K127" s="63"/>
      <c r="L127" s="89">
        <f>L119</f>
        <v>2280786789</v>
      </c>
      <c r="M127" s="63"/>
      <c r="N127" s="89">
        <v>1296745387</v>
      </c>
    </row>
    <row r="128" spans="1:14" s="36" customFormat="1" ht="24" customHeight="1">
      <c r="A128" s="56"/>
      <c r="B128" s="34" t="s">
        <v>64</v>
      </c>
      <c r="F128" s="25"/>
      <c r="G128" s="55"/>
      <c r="H128" s="78">
        <v>994110</v>
      </c>
      <c r="I128" s="63"/>
      <c r="J128" s="78">
        <v>1017404</v>
      </c>
      <c r="K128" s="63"/>
      <c r="L128" s="70">
        <v>0</v>
      </c>
      <c r="M128" s="63"/>
      <c r="N128" s="70">
        <v>0</v>
      </c>
    </row>
    <row r="129" spans="1:14" s="3" customFormat="1" ht="24" customHeight="1" thickBot="1">
      <c r="A129" s="46" t="s">
        <v>140</v>
      </c>
      <c r="F129" s="58"/>
      <c r="G129" s="32"/>
      <c r="H129" s="81">
        <f>H119</f>
        <v>2687136532</v>
      </c>
      <c r="J129" s="81">
        <f>SUM(J119)</f>
        <v>1609474026</v>
      </c>
      <c r="L129" s="81">
        <f>SUM(L127:L128)</f>
        <v>2280786789</v>
      </c>
      <c r="N129" s="81">
        <f>SUM(N127:N128)</f>
        <v>1296745387</v>
      </c>
    </row>
    <row r="130" spans="1:7" s="36" customFormat="1" ht="24" customHeight="1" thickTop="1">
      <c r="A130" s="3" t="s">
        <v>148</v>
      </c>
      <c r="F130" s="25"/>
      <c r="G130" s="55"/>
    </row>
    <row r="131" spans="1:14" s="36" customFormat="1" ht="24" customHeight="1" thickBot="1">
      <c r="A131" s="57" t="s">
        <v>33</v>
      </c>
      <c r="F131" s="25">
        <v>39</v>
      </c>
      <c r="G131" s="55"/>
      <c r="H131" s="156">
        <v>0.72</v>
      </c>
      <c r="I131" s="143"/>
      <c r="J131" s="156">
        <v>0.43</v>
      </c>
      <c r="K131" s="143"/>
      <c r="L131" s="156">
        <v>0.61</v>
      </c>
      <c r="M131" s="143"/>
      <c r="N131" s="156">
        <v>0.35</v>
      </c>
    </row>
    <row r="132" spans="6:12" s="6" customFormat="1" ht="24" customHeight="1" thickTop="1">
      <c r="F132" s="8"/>
      <c r="G132" s="16"/>
      <c r="H132" s="16"/>
      <c r="L132" s="45"/>
    </row>
    <row r="133" spans="6:8" s="6" customFormat="1" ht="24" customHeight="1">
      <c r="F133" s="8"/>
      <c r="G133" s="16"/>
      <c r="H133" s="16"/>
    </row>
    <row r="134" spans="6:8" s="6" customFormat="1" ht="24" customHeight="1">
      <c r="F134" s="8"/>
      <c r="G134" s="16"/>
      <c r="H134" s="16"/>
    </row>
    <row r="135" spans="6:8" s="6" customFormat="1" ht="24" customHeight="1">
      <c r="F135" s="8"/>
      <c r="G135" s="16"/>
      <c r="H135" s="16"/>
    </row>
    <row r="136" spans="6:8" s="6" customFormat="1" ht="24" customHeight="1">
      <c r="F136" s="8"/>
      <c r="G136" s="16"/>
      <c r="H136" s="16"/>
    </row>
    <row r="137" spans="6:8" s="6" customFormat="1" ht="24" customHeight="1">
      <c r="F137" s="8"/>
      <c r="G137" s="16"/>
      <c r="H137" s="16"/>
    </row>
    <row r="138" spans="6:8" s="6" customFormat="1" ht="24" customHeight="1">
      <c r="F138" s="8"/>
      <c r="G138" s="16"/>
      <c r="H138" s="16"/>
    </row>
    <row r="139" spans="6:8" s="6" customFormat="1" ht="24" customHeight="1">
      <c r="F139" s="8"/>
      <c r="G139" s="16"/>
      <c r="H139" s="16"/>
    </row>
    <row r="140" spans="6:8" s="6" customFormat="1" ht="24" customHeight="1">
      <c r="F140" s="8"/>
      <c r="G140" s="16"/>
      <c r="H140" s="16"/>
    </row>
    <row r="141" spans="6:8" s="6" customFormat="1" ht="24" customHeight="1">
      <c r="F141" s="8"/>
      <c r="G141" s="16"/>
      <c r="H141" s="16"/>
    </row>
    <row r="142" spans="6:8" s="6" customFormat="1" ht="24" customHeight="1">
      <c r="F142" s="8"/>
      <c r="G142" s="16"/>
      <c r="H142" s="16"/>
    </row>
    <row r="143" spans="6:8" s="6" customFormat="1" ht="24" customHeight="1">
      <c r="F143" s="8"/>
      <c r="G143" s="16"/>
      <c r="H143" s="16"/>
    </row>
    <row r="144" spans="6:8" s="6" customFormat="1" ht="24" customHeight="1">
      <c r="F144" s="8"/>
      <c r="G144" s="16"/>
      <c r="H144" s="16"/>
    </row>
    <row r="145" spans="6:8" s="6" customFormat="1" ht="24" customHeight="1">
      <c r="F145" s="8"/>
      <c r="G145" s="16"/>
      <c r="H145" s="16"/>
    </row>
    <row r="146" spans="6:8" s="6" customFormat="1" ht="24" customHeight="1">
      <c r="F146" s="8"/>
      <c r="G146" s="16"/>
      <c r="H146" s="16"/>
    </row>
    <row r="147" spans="6:8" s="6" customFormat="1" ht="24" customHeight="1">
      <c r="F147" s="8"/>
      <c r="G147" s="16"/>
      <c r="H147" s="16"/>
    </row>
    <row r="148" spans="6:8" s="6" customFormat="1" ht="24" customHeight="1">
      <c r="F148" s="8"/>
      <c r="G148" s="16"/>
      <c r="H148" s="16"/>
    </row>
    <row r="149" spans="6:8" s="6" customFormat="1" ht="24" customHeight="1">
      <c r="F149" s="8"/>
      <c r="G149" s="16"/>
      <c r="H149" s="16"/>
    </row>
    <row r="150" spans="6:8" s="6" customFormat="1" ht="24" customHeight="1">
      <c r="F150" s="8"/>
      <c r="G150" s="16"/>
      <c r="H150" s="16"/>
    </row>
    <row r="151" spans="6:8" s="6" customFormat="1" ht="24" customHeight="1">
      <c r="F151" s="8"/>
      <c r="G151" s="16"/>
      <c r="H151" s="16"/>
    </row>
    <row r="152" spans="6:8" s="6" customFormat="1" ht="24" customHeight="1">
      <c r="F152" s="8"/>
      <c r="G152" s="16"/>
      <c r="H152" s="16"/>
    </row>
    <row r="153" spans="6:8" s="6" customFormat="1" ht="24" customHeight="1">
      <c r="F153" s="8"/>
      <c r="G153" s="16"/>
      <c r="H153" s="16"/>
    </row>
  </sheetData>
  <sheetProtection password="F7ED" sheet="1"/>
  <mergeCells count="8">
    <mergeCell ref="H91:J91"/>
    <mergeCell ref="H93:N93"/>
    <mergeCell ref="H5:J5"/>
    <mergeCell ref="H7:N7"/>
    <mergeCell ref="H36:J36"/>
    <mergeCell ref="H38:N38"/>
    <mergeCell ref="H68:J68"/>
    <mergeCell ref="H70:N70"/>
  </mergeCells>
  <printOptions/>
  <pageMargins left="0.866141732283465" right="0.196850393700787" top="0.47244094488189" bottom="0.393700787401575" header="0.511811023622047" footer="0.393700787401575"/>
  <pageSetup firstPageNumber="3" useFirstPageNumber="1" horizontalDpi="600" verticalDpi="600" orientation="portrait" paperSize="9" scale="77" r:id="rId1"/>
  <headerFooter alignWithMargins="0">
    <oddFooter>&amp;L&amp;14      &amp;15หมายเหตุประกอบงบการเงินเป็นส่วนหนึ่งของงบการเงินนี้&amp;14
&amp;R&amp;P</oddFooter>
  </headerFooter>
  <rowBreaks count="3" manualBreakCount="3">
    <brk id="31" max="255" man="1"/>
    <brk id="63" max="255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Y48"/>
  <sheetViews>
    <sheetView showGridLines="0" view="pageBreakPreview" zoomScale="90" zoomScaleNormal="80" zoomScaleSheetLayoutView="90" zoomScalePageLayoutView="0" workbookViewId="0" topLeftCell="A1">
      <selection activeCell="B13" sqref="B13"/>
    </sheetView>
  </sheetViews>
  <sheetFormatPr defaultColWidth="9.140625" defaultRowHeight="23.25" customHeight="1"/>
  <cols>
    <col min="1" max="1" width="3.421875" style="108" customWidth="1"/>
    <col min="2" max="2" width="37.28125" style="115" customWidth="1"/>
    <col min="3" max="3" width="6.140625" style="107" customWidth="1"/>
    <col min="4" max="4" width="4.28125" style="108" customWidth="1"/>
    <col min="5" max="5" width="13.7109375" style="108" customWidth="1"/>
    <col min="6" max="6" width="1.7109375" style="108" customWidth="1"/>
    <col min="7" max="7" width="13.7109375" style="108" customWidth="1"/>
    <col min="8" max="8" width="1.8515625" style="108" customWidth="1"/>
    <col min="9" max="9" width="12.8515625" style="108" customWidth="1"/>
    <col min="10" max="10" width="2.00390625" style="108" customWidth="1"/>
    <col min="11" max="11" width="13.7109375" style="108" customWidth="1"/>
    <col min="12" max="12" width="2.00390625" style="108" customWidth="1"/>
    <col min="13" max="13" width="14.421875" style="108" bestFit="1" customWidth="1"/>
    <col min="14" max="14" width="1.8515625" style="108" customWidth="1"/>
    <col min="15" max="15" width="14.421875" style="108" bestFit="1" customWidth="1"/>
    <col min="16" max="16" width="1.7109375" style="108" customWidth="1"/>
    <col min="17" max="17" width="14.28125" style="108" customWidth="1"/>
    <col min="18" max="18" width="2.28125" style="108" customWidth="1"/>
    <col min="19" max="19" width="13.8515625" style="108" customWidth="1"/>
    <col min="20" max="20" width="1.7109375" style="108" customWidth="1"/>
    <col min="21" max="21" width="11.28125" style="108" bestFit="1" customWidth="1"/>
    <col min="22" max="22" width="1.7109375" style="108" customWidth="1"/>
    <col min="23" max="23" width="14.421875" style="108" customWidth="1"/>
    <col min="24" max="24" width="0.9921875" style="108" customWidth="1"/>
    <col min="25" max="25" width="18.7109375" style="108" bestFit="1" customWidth="1"/>
    <col min="26" max="16384" width="9.140625" style="108" customWidth="1"/>
  </cols>
  <sheetData>
    <row r="1" spans="1:3" s="103" customFormat="1" ht="23.25" customHeight="1">
      <c r="A1" s="101" t="s">
        <v>49</v>
      </c>
      <c r="C1" s="102"/>
    </row>
    <row r="2" spans="1:25" s="103" customFormat="1" ht="23.25" customHeight="1">
      <c r="A2" s="101" t="s">
        <v>2</v>
      </c>
      <c r="C2" s="102"/>
      <c r="Y2" s="104"/>
    </row>
    <row r="3" spans="1:25" ht="24">
      <c r="A3" s="181" t="s">
        <v>159</v>
      </c>
      <c r="B3" s="106"/>
      <c r="W3" s="109"/>
      <c r="Y3" s="105"/>
    </row>
    <row r="4" spans="2:25" s="112" customFormat="1" ht="20.25" customHeight="1">
      <c r="B4" s="110"/>
      <c r="C4" s="111"/>
      <c r="E4" s="214" t="s">
        <v>68</v>
      </c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Y4" s="105"/>
    </row>
    <row r="5" spans="5:25" ht="26.25" customHeight="1">
      <c r="E5" s="114"/>
      <c r="F5" s="114"/>
      <c r="G5" s="114"/>
      <c r="H5" s="114"/>
      <c r="L5" s="116"/>
      <c r="M5" s="217" t="s">
        <v>60</v>
      </c>
      <c r="N5" s="217"/>
      <c r="O5" s="217"/>
      <c r="P5" s="217"/>
      <c r="Q5" s="217"/>
      <c r="R5" s="217"/>
      <c r="S5" s="114"/>
      <c r="T5" s="113"/>
      <c r="U5" s="113"/>
      <c r="V5" s="113"/>
      <c r="W5" s="113"/>
      <c r="Y5" s="119"/>
    </row>
    <row r="6" spans="5:25" ht="26.25" customHeight="1">
      <c r="E6" s="114"/>
      <c r="F6" s="114"/>
      <c r="G6" s="114"/>
      <c r="H6" s="114"/>
      <c r="L6" s="116"/>
      <c r="M6" s="117" t="s">
        <v>202</v>
      </c>
      <c r="N6" s="199"/>
      <c r="O6" s="206" t="s">
        <v>197</v>
      </c>
      <c r="P6" s="199"/>
      <c r="Q6" s="199"/>
      <c r="R6" s="199"/>
      <c r="S6" s="114"/>
      <c r="T6" s="113"/>
      <c r="U6" s="117" t="s">
        <v>210</v>
      </c>
      <c r="V6" s="113"/>
      <c r="W6" s="113"/>
      <c r="Y6" s="119"/>
    </row>
    <row r="7" spans="3:25" ht="21.75">
      <c r="C7" s="117"/>
      <c r="D7" s="118"/>
      <c r="E7" s="117"/>
      <c r="H7" s="117"/>
      <c r="I7" s="216" t="s">
        <v>59</v>
      </c>
      <c r="J7" s="216"/>
      <c r="K7" s="216"/>
      <c r="L7" s="120"/>
      <c r="M7" s="117" t="s">
        <v>203</v>
      </c>
      <c r="N7" s="117"/>
      <c r="O7" s="206" t="s">
        <v>199</v>
      </c>
      <c r="P7" s="117"/>
      <c r="Q7" s="117" t="s">
        <v>205</v>
      </c>
      <c r="R7" s="117"/>
      <c r="S7" s="117"/>
      <c r="U7" s="117" t="s">
        <v>211</v>
      </c>
      <c r="V7" s="120"/>
      <c r="W7" s="120"/>
      <c r="X7" s="121"/>
      <c r="Y7" s="119"/>
    </row>
    <row r="8" spans="3:24" ht="21.75">
      <c r="C8" s="118"/>
      <c r="D8" s="118"/>
      <c r="E8" s="119" t="s">
        <v>70</v>
      </c>
      <c r="F8" s="120"/>
      <c r="G8" s="119" t="s">
        <v>75</v>
      </c>
      <c r="H8" s="117"/>
      <c r="I8" s="119" t="s">
        <v>71</v>
      </c>
      <c r="J8" s="119"/>
      <c r="M8" s="117" t="s">
        <v>204</v>
      </c>
      <c r="N8" s="117"/>
      <c r="O8" s="206" t="s">
        <v>200</v>
      </c>
      <c r="P8" s="117"/>
      <c r="Q8" s="151" t="s">
        <v>206</v>
      </c>
      <c r="R8" s="117"/>
      <c r="S8" s="119" t="s">
        <v>87</v>
      </c>
      <c r="U8" s="119" t="s">
        <v>72</v>
      </c>
      <c r="V8" s="120"/>
      <c r="W8" s="119" t="s">
        <v>29</v>
      </c>
      <c r="X8" s="121"/>
    </row>
    <row r="9" spans="3:25" ht="21.75">
      <c r="C9" s="118" t="s">
        <v>16</v>
      </c>
      <c r="D9" s="118"/>
      <c r="E9" s="119" t="s">
        <v>27</v>
      </c>
      <c r="F9" s="120"/>
      <c r="G9" s="119" t="s">
        <v>86</v>
      </c>
      <c r="H9" s="117"/>
      <c r="I9" s="119" t="s">
        <v>73</v>
      </c>
      <c r="J9" s="119"/>
      <c r="K9" s="119" t="s">
        <v>76</v>
      </c>
      <c r="L9" s="119"/>
      <c r="M9" s="119" t="s">
        <v>112</v>
      </c>
      <c r="N9" s="119"/>
      <c r="O9" s="206" t="s">
        <v>201</v>
      </c>
      <c r="P9" s="119"/>
      <c r="Q9" s="151" t="s">
        <v>198</v>
      </c>
      <c r="R9" s="119"/>
      <c r="S9" s="119" t="s">
        <v>105</v>
      </c>
      <c r="U9" s="119" t="s">
        <v>74</v>
      </c>
      <c r="V9" s="120"/>
      <c r="W9" s="119" t="s">
        <v>30</v>
      </c>
      <c r="X9" s="121"/>
      <c r="Y9" s="206"/>
    </row>
    <row r="10" spans="3:25" ht="21.75">
      <c r="C10" s="118"/>
      <c r="D10" s="118"/>
      <c r="E10" s="215" t="s">
        <v>139</v>
      </c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121"/>
      <c r="Y10" s="206"/>
    </row>
    <row r="11" spans="1:25" ht="21.75">
      <c r="A11" s="106" t="s">
        <v>161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21"/>
      <c r="Y11" s="206"/>
    </row>
    <row r="12" spans="1:25" ht="21.75">
      <c r="A12" s="106" t="s">
        <v>67</v>
      </c>
      <c r="C12" s="115"/>
      <c r="D12" s="107"/>
      <c r="E12" s="122">
        <v>373000000</v>
      </c>
      <c r="F12" s="123"/>
      <c r="G12" s="122">
        <v>3680616000</v>
      </c>
      <c r="H12" s="122"/>
      <c r="I12" s="122">
        <v>17700000</v>
      </c>
      <c r="J12" s="124"/>
      <c r="K12" s="122">
        <v>335173833</v>
      </c>
      <c r="L12" s="122"/>
      <c r="M12" s="122">
        <v>-46944910</v>
      </c>
      <c r="N12" s="122"/>
      <c r="O12" s="122">
        <v>0</v>
      </c>
      <c r="P12" s="122"/>
      <c r="Q12" s="122">
        <f>SUM(M12:O12)</f>
        <v>-46944910</v>
      </c>
      <c r="R12" s="122"/>
      <c r="S12" s="122">
        <f>SUM(E12:R12)-M12</f>
        <v>4359544923</v>
      </c>
      <c r="T12" s="122"/>
      <c r="U12" s="122">
        <v>2963543</v>
      </c>
      <c r="V12" s="122"/>
      <c r="W12" s="122">
        <f>SUM(S12:U12)</f>
        <v>4362508466</v>
      </c>
      <c r="Y12" s="151"/>
    </row>
    <row r="13" spans="1:23" ht="21.75">
      <c r="A13" s="106" t="s">
        <v>209</v>
      </c>
      <c r="B13" s="149"/>
      <c r="C13" s="42"/>
      <c r="D13" s="107"/>
      <c r="E13" s="122"/>
      <c r="F13" s="123"/>
      <c r="G13" s="122"/>
      <c r="H13" s="122"/>
      <c r="I13" s="122"/>
      <c r="J13" s="124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</row>
    <row r="14" spans="1:23" ht="21.75">
      <c r="A14" s="106"/>
      <c r="B14" s="106" t="s">
        <v>208</v>
      </c>
      <c r="C14" s="42"/>
      <c r="D14" s="107"/>
      <c r="E14" s="122"/>
      <c r="F14" s="123"/>
      <c r="G14" s="122"/>
      <c r="H14" s="122"/>
      <c r="I14" s="122"/>
      <c r="J14" s="124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</row>
    <row r="15" spans="1:23" ht="21.75">
      <c r="A15" s="42"/>
      <c r="B15" s="31" t="s">
        <v>163</v>
      </c>
      <c r="D15" s="107"/>
      <c r="E15" s="122"/>
      <c r="F15" s="123"/>
      <c r="G15" s="122"/>
      <c r="H15" s="122"/>
      <c r="I15" s="122"/>
      <c r="J15" s="124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</row>
    <row r="16" spans="1:23" ht="21.75">
      <c r="A16" s="42"/>
      <c r="B16" s="31" t="s">
        <v>164</v>
      </c>
      <c r="D16" s="107"/>
      <c r="E16" s="122"/>
      <c r="F16" s="123"/>
      <c r="G16" s="122"/>
      <c r="H16" s="122"/>
      <c r="I16" s="122"/>
      <c r="J16" s="124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</row>
    <row r="17" spans="1:23" ht="21.75">
      <c r="A17" s="138"/>
      <c r="B17" s="34" t="s">
        <v>165</v>
      </c>
      <c r="C17" s="142">
        <v>27</v>
      </c>
      <c r="D17" s="107"/>
      <c r="E17" s="161">
        <v>0</v>
      </c>
      <c r="F17" s="126"/>
      <c r="G17" s="162">
        <v>0</v>
      </c>
      <c r="H17" s="125"/>
      <c r="I17" s="163">
        <v>0</v>
      </c>
      <c r="J17" s="125"/>
      <c r="K17" s="163">
        <v>-74600000</v>
      </c>
      <c r="L17" s="125"/>
      <c r="M17" s="163">
        <v>0</v>
      </c>
      <c r="N17" s="126"/>
      <c r="O17" s="163">
        <v>0</v>
      </c>
      <c r="P17" s="126"/>
      <c r="Q17" s="163">
        <f>SUM(M17:O17)</f>
        <v>0</v>
      </c>
      <c r="R17" s="125"/>
      <c r="S17" s="161">
        <f>SUM(E17:M17)</f>
        <v>-74600000</v>
      </c>
      <c r="T17" s="127"/>
      <c r="U17" s="162">
        <v>0</v>
      </c>
      <c r="V17" s="127"/>
      <c r="W17" s="161">
        <f>SUM(S17:U17)</f>
        <v>-74600000</v>
      </c>
    </row>
    <row r="18" spans="1:23" ht="21.75">
      <c r="A18" s="106"/>
      <c r="B18" s="31" t="s">
        <v>166</v>
      </c>
      <c r="C18" s="115"/>
      <c r="D18" s="107"/>
      <c r="E18" s="132"/>
      <c r="F18" s="126"/>
      <c r="G18" s="132"/>
      <c r="H18" s="132"/>
      <c r="I18" s="132"/>
      <c r="J18" s="134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</row>
    <row r="19" spans="1:23" ht="21.75">
      <c r="A19" s="106"/>
      <c r="B19" s="149" t="s">
        <v>167</v>
      </c>
      <c r="C19" s="115"/>
      <c r="D19" s="107"/>
      <c r="E19" s="164">
        <f>SUM(E17:E18)</f>
        <v>0</v>
      </c>
      <c r="F19" s="123"/>
      <c r="G19" s="164">
        <f>SUM(G17:G18)</f>
        <v>0</v>
      </c>
      <c r="H19" s="122"/>
      <c r="I19" s="164">
        <f>SUM(I17:I18)</f>
        <v>0</v>
      </c>
      <c r="J19" s="124"/>
      <c r="K19" s="164">
        <f>SUM(K17:K18)</f>
        <v>-74600000</v>
      </c>
      <c r="L19" s="122"/>
      <c r="M19" s="164">
        <f>SUM(M17:M18)</f>
        <v>0</v>
      </c>
      <c r="N19" s="122"/>
      <c r="O19" s="164">
        <f>SUM(O17:O18)</f>
        <v>0</v>
      </c>
      <c r="P19" s="122"/>
      <c r="Q19" s="164">
        <f>SUM(M19:O19)</f>
        <v>0</v>
      </c>
      <c r="R19" s="122"/>
      <c r="S19" s="164">
        <f>SUM(S17:S18)</f>
        <v>-74600000</v>
      </c>
      <c r="T19" s="122"/>
      <c r="U19" s="164">
        <f>SUM(U17:U18)</f>
        <v>0</v>
      </c>
      <c r="V19" s="122"/>
      <c r="W19" s="164">
        <f>SUM(W17:W18)</f>
        <v>-74600000</v>
      </c>
    </row>
    <row r="20" spans="1:23" ht="21.75">
      <c r="A20" s="106" t="s">
        <v>207</v>
      </c>
      <c r="B20" s="149"/>
      <c r="C20" s="115"/>
      <c r="D20" s="107"/>
      <c r="E20" s="122"/>
      <c r="F20" s="123"/>
      <c r="G20" s="122"/>
      <c r="H20" s="122"/>
      <c r="I20" s="122"/>
      <c r="J20" s="124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</row>
    <row r="21" spans="1:23" ht="21.75">
      <c r="A21" s="106"/>
      <c r="B21" s="106" t="s">
        <v>208</v>
      </c>
      <c r="C21" s="115"/>
      <c r="D21" s="107"/>
      <c r="E21" s="164">
        <f>SUM(E19)</f>
        <v>0</v>
      </c>
      <c r="F21" s="123"/>
      <c r="G21" s="164">
        <f>SUM(G19)</f>
        <v>0</v>
      </c>
      <c r="H21" s="122"/>
      <c r="I21" s="164">
        <f>SUM(I19)</f>
        <v>0</v>
      </c>
      <c r="J21" s="124"/>
      <c r="K21" s="164">
        <f>SUM(K19)</f>
        <v>-74600000</v>
      </c>
      <c r="L21" s="122"/>
      <c r="M21" s="164">
        <f>SUM(M19)</f>
        <v>0</v>
      </c>
      <c r="N21" s="122"/>
      <c r="O21" s="164">
        <f>SUM(O19)</f>
        <v>0</v>
      </c>
      <c r="P21" s="122"/>
      <c r="Q21" s="164">
        <f>SUM(M21:O21)</f>
        <v>0</v>
      </c>
      <c r="R21" s="122"/>
      <c r="S21" s="164">
        <f>SUM(S19)</f>
        <v>-74600000</v>
      </c>
      <c r="T21" s="122"/>
      <c r="U21" s="164">
        <f>SUM(U19)</f>
        <v>0</v>
      </c>
      <c r="V21" s="122"/>
      <c r="W21" s="164">
        <f>SUM(W19)</f>
        <v>-74600000</v>
      </c>
    </row>
    <row r="22" spans="1:23" ht="21.75">
      <c r="A22" s="165" t="s">
        <v>168</v>
      </c>
      <c r="B22" s="42"/>
      <c r="C22" s="90"/>
      <c r="D22" s="107"/>
      <c r="E22" s="122"/>
      <c r="F22" s="123"/>
      <c r="G22" s="122"/>
      <c r="H22" s="122"/>
      <c r="I22" s="122"/>
      <c r="J22" s="124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</row>
    <row r="23" spans="1:23" ht="21.75">
      <c r="A23" s="166"/>
      <c r="B23" s="34" t="s">
        <v>143</v>
      </c>
      <c r="C23" s="90"/>
      <c r="D23" s="107"/>
      <c r="E23" s="132">
        <v>0</v>
      </c>
      <c r="F23" s="126"/>
      <c r="G23" s="207">
        <v>0</v>
      </c>
      <c r="H23" s="125"/>
      <c r="I23" s="126">
        <v>0</v>
      </c>
      <c r="J23" s="125"/>
      <c r="K23" s="126">
        <v>1608456622</v>
      </c>
      <c r="L23" s="125"/>
      <c r="M23" s="126">
        <v>0</v>
      </c>
      <c r="N23" s="126"/>
      <c r="O23" s="126">
        <v>0</v>
      </c>
      <c r="P23" s="126"/>
      <c r="Q23" s="126">
        <f>SUM(M23:O23)</f>
        <v>0</v>
      </c>
      <c r="R23" s="125"/>
      <c r="S23" s="132">
        <f>SUM(E23:M23)</f>
        <v>1608456622</v>
      </c>
      <c r="T23" s="127"/>
      <c r="U23" s="207">
        <v>1017404</v>
      </c>
      <c r="V23" s="127"/>
      <c r="W23" s="132">
        <f>SUM(S23:U23)</f>
        <v>1609474026</v>
      </c>
    </row>
    <row r="24" spans="1:23" ht="21.75">
      <c r="A24" s="166"/>
      <c r="B24" s="34" t="s">
        <v>186</v>
      </c>
      <c r="C24" s="90"/>
      <c r="D24" s="107"/>
      <c r="E24" s="132">
        <v>0</v>
      </c>
      <c r="F24" s="126"/>
      <c r="G24" s="207">
        <v>0</v>
      </c>
      <c r="H24" s="125"/>
      <c r="I24" s="126">
        <v>0</v>
      </c>
      <c r="J24" s="125"/>
      <c r="K24" s="132">
        <v>0</v>
      </c>
      <c r="L24" s="126"/>
      <c r="M24" s="207">
        <v>0</v>
      </c>
      <c r="N24" s="125"/>
      <c r="O24" s="163">
        <v>0</v>
      </c>
      <c r="P24" s="126"/>
      <c r="Q24" s="163">
        <f>SUM(M24:O24)</f>
        <v>0</v>
      </c>
      <c r="R24" s="125"/>
      <c r="S24" s="132">
        <f>SUM(E24:M24)</f>
        <v>0</v>
      </c>
      <c r="T24" s="127"/>
      <c r="U24" s="127">
        <v>0</v>
      </c>
      <c r="V24" s="127"/>
      <c r="W24" s="132">
        <f>SUM(S24:U24)</f>
        <v>0</v>
      </c>
    </row>
    <row r="25" spans="1:23" ht="21.75">
      <c r="A25" s="165" t="s">
        <v>140</v>
      </c>
      <c r="B25" s="34"/>
      <c r="C25" s="90"/>
      <c r="D25" s="107"/>
      <c r="E25" s="167">
        <f>SUM(E23)</f>
        <v>0</v>
      </c>
      <c r="F25" s="123"/>
      <c r="G25" s="167">
        <f>SUM(G23)</f>
        <v>0</v>
      </c>
      <c r="H25" s="122"/>
      <c r="I25" s="167">
        <f>SUM(I23)</f>
        <v>0</v>
      </c>
      <c r="J25" s="124"/>
      <c r="K25" s="167">
        <f>SUM(K23)</f>
        <v>1608456622</v>
      </c>
      <c r="L25" s="122"/>
      <c r="M25" s="167">
        <f>SUM(M23)</f>
        <v>0</v>
      </c>
      <c r="N25" s="122"/>
      <c r="O25" s="164">
        <f>SUM(O23:O24)</f>
        <v>0</v>
      </c>
      <c r="P25" s="122"/>
      <c r="Q25" s="164">
        <f>SUM(Q23:Q24)</f>
        <v>0</v>
      </c>
      <c r="R25" s="122"/>
      <c r="S25" s="167">
        <f>SUM(S23)</f>
        <v>1608456622</v>
      </c>
      <c r="T25" s="122"/>
      <c r="U25" s="167">
        <f>SUM(U23)</f>
        <v>1017404</v>
      </c>
      <c r="V25" s="122"/>
      <c r="W25" s="167">
        <f>SUM(W23)</f>
        <v>1609474026</v>
      </c>
    </row>
    <row r="26" spans="1:23" s="131" customFormat="1" ht="21.75">
      <c r="A26" s="106" t="s">
        <v>169</v>
      </c>
      <c r="B26" s="168"/>
      <c r="C26" s="142">
        <v>26</v>
      </c>
      <c r="D26" s="169"/>
      <c r="E26" s="122">
        <v>0</v>
      </c>
      <c r="F26" s="123"/>
      <c r="G26" s="122">
        <v>0</v>
      </c>
      <c r="H26" s="122"/>
      <c r="I26" s="122">
        <v>19600000</v>
      </c>
      <c r="J26" s="124"/>
      <c r="K26" s="122">
        <f>-I26</f>
        <v>-19600000</v>
      </c>
      <c r="L26" s="122"/>
      <c r="M26" s="122">
        <v>0</v>
      </c>
      <c r="N26" s="122"/>
      <c r="O26" s="164">
        <v>0</v>
      </c>
      <c r="P26" s="122"/>
      <c r="Q26" s="164">
        <f>SUM(M26:O26)</f>
        <v>0</v>
      </c>
      <c r="R26" s="123"/>
      <c r="S26" s="122">
        <f>SUM(E26:R26)</f>
        <v>0</v>
      </c>
      <c r="T26" s="170"/>
      <c r="U26" s="171">
        <v>0</v>
      </c>
      <c r="V26" s="170"/>
      <c r="W26" s="122">
        <f>SUM(S26:U26)</f>
        <v>0</v>
      </c>
    </row>
    <row r="27" spans="1:23" s="131" customFormat="1" ht="23.25" customHeight="1" thickBot="1">
      <c r="A27" s="106" t="s">
        <v>141</v>
      </c>
      <c r="C27" s="128"/>
      <c r="D27" s="129"/>
      <c r="E27" s="130">
        <f aca="true" t="shared" si="0" ref="E27:M27">E12+E19+E26+E25</f>
        <v>373000000</v>
      </c>
      <c r="F27" s="122">
        <f t="shared" si="0"/>
        <v>0</v>
      </c>
      <c r="G27" s="130">
        <f t="shared" si="0"/>
        <v>3680616000</v>
      </c>
      <c r="H27" s="122">
        <f t="shared" si="0"/>
        <v>0</v>
      </c>
      <c r="I27" s="130">
        <f t="shared" si="0"/>
        <v>37300000</v>
      </c>
      <c r="J27" s="122">
        <f t="shared" si="0"/>
        <v>0</v>
      </c>
      <c r="K27" s="130">
        <f t="shared" si="0"/>
        <v>1849430455</v>
      </c>
      <c r="L27" s="122">
        <f t="shared" si="0"/>
        <v>0</v>
      </c>
      <c r="M27" s="130">
        <f t="shared" si="0"/>
        <v>-46944910</v>
      </c>
      <c r="N27" s="122"/>
      <c r="O27" s="130">
        <f>O12+O19+O26+O25</f>
        <v>0</v>
      </c>
      <c r="P27" s="122"/>
      <c r="Q27" s="130">
        <f aca="true" t="shared" si="1" ref="Q27:W27">Q12+Q19+Q26+Q25</f>
        <v>-46944910</v>
      </c>
      <c r="R27" s="122">
        <f t="shared" si="1"/>
        <v>0</v>
      </c>
      <c r="S27" s="130">
        <f t="shared" si="1"/>
        <v>5893401545</v>
      </c>
      <c r="T27" s="122">
        <f t="shared" si="1"/>
        <v>0</v>
      </c>
      <c r="U27" s="130">
        <f t="shared" si="1"/>
        <v>3980947</v>
      </c>
      <c r="V27" s="122">
        <f t="shared" si="1"/>
        <v>0</v>
      </c>
      <c r="W27" s="130">
        <f t="shared" si="1"/>
        <v>5897382492</v>
      </c>
    </row>
    <row r="28" spans="1:23" ht="22.5" thickTop="1">
      <c r="A28" s="106"/>
      <c r="C28" s="115"/>
      <c r="D28" s="107"/>
      <c r="E28" s="122"/>
      <c r="F28" s="123"/>
      <c r="G28" s="122"/>
      <c r="H28" s="122"/>
      <c r="I28" s="122"/>
      <c r="J28" s="124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</row>
    <row r="29" spans="1:23" ht="21.75" customHeight="1">
      <c r="A29" s="106" t="s">
        <v>159</v>
      </c>
      <c r="C29" s="128"/>
      <c r="D29" s="129"/>
      <c r="E29" s="132"/>
      <c r="F29" s="125"/>
      <c r="G29" s="132"/>
      <c r="H29" s="133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</row>
    <row r="30" spans="1:23" ht="21.75">
      <c r="A30" s="106" t="s">
        <v>160</v>
      </c>
      <c r="C30" s="115"/>
      <c r="D30" s="107"/>
      <c r="E30" s="122">
        <v>373000000</v>
      </c>
      <c r="F30" s="123">
        <v>0</v>
      </c>
      <c r="G30" s="122">
        <v>3680616000</v>
      </c>
      <c r="H30" s="122">
        <v>0</v>
      </c>
      <c r="I30" s="122">
        <v>37300000</v>
      </c>
      <c r="J30" s="124">
        <v>0</v>
      </c>
      <c r="K30" s="122">
        <v>1849430455</v>
      </c>
      <c r="L30" s="122">
        <v>0</v>
      </c>
      <c r="M30" s="122">
        <v>-46944910</v>
      </c>
      <c r="N30" s="122"/>
      <c r="O30" s="122">
        <v>0</v>
      </c>
      <c r="P30" s="122"/>
      <c r="Q30" s="122">
        <f>SUM(M30:O30)</f>
        <v>-46944910</v>
      </c>
      <c r="R30" s="122">
        <v>0</v>
      </c>
      <c r="S30" s="122">
        <f>SUM(E30:Q30)-M30</f>
        <v>5893401545</v>
      </c>
      <c r="T30" s="122">
        <v>0</v>
      </c>
      <c r="U30" s="122">
        <v>3980947</v>
      </c>
      <c r="V30" s="122">
        <v>0</v>
      </c>
      <c r="W30" s="122">
        <f>SUM(S30:U30)</f>
        <v>5897382492</v>
      </c>
    </row>
    <row r="31" spans="1:23" ht="21.75">
      <c r="A31" s="106" t="s">
        <v>209</v>
      </c>
      <c r="B31" s="149"/>
      <c r="C31" s="42"/>
      <c r="D31" s="107"/>
      <c r="E31" s="122"/>
      <c r="F31" s="123"/>
      <c r="G31" s="122"/>
      <c r="H31" s="122"/>
      <c r="I31" s="122"/>
      <c r="J31" s="124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</row>
    <row r="32" spans="1:23" ht="21.75">
      <c r="A32" s="106"/>
      <c r="B32" s="106" t="s">
        <v>208</v>
      </c>
      <c r="C32" s="42"/>
      <c r="D32" s="107"/>
      <c r="E32" s="122"/>
      <c r="F32" s="123"/>
      <c r="G32" s="122"/>
      <c r="H32" s="122"/>
      <c r="I32" s="122"/>
      <c r="J32" s="124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</row>
    <row r="33" spans="1:23" ht="21.75">
      <c r="A33" s="42"/>
      <c r="B33" s="31" t="s">
        <v>163</v>
      </c>
      <c r="D33" s="107"/>
      <c r="E33" s="122"/>
      <c r="F33" s="123"/>
      <c r="G33" s="122"/>
      <c r="H33" s="122"/>
      <c r="I33" s="122"/>
      <c r="J33" s="124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</row>
    <row r="34" spans="1:23" ht="21.75">
      <c r="A34" s="42"/>
      <c r="B34" s="31" t="s">
        <v>164</v>
      </c>
      <c r="D34" s="107"/>
      <c r="E34" s="122"/>
      <c r="F34" s="123"/>
      <c r="G34" s="122"/>
      <c r="H34" s="122"/>
      <c r="I34" s="122"/>
      <c r="J34" s="124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</row>
    <row r="35" spans="1:23" ht="21.75">
      <c r="A35" s="138"/>
      <c r="B35" s="34" t="s">
        <v>165</v>
      </c>
      <c r="C35" s="142">
        <v>27</v>
      </c>
      <c r="D35" s="107"/>
      <c r="E35" s="161">
        <v>0</v>
      </c>
      <c r="F35" s="126"/>
      <c r="G35" s="161">
        <v>0</v>
      </c>
      <c r="H35" s="125"/>
      <c r="I35" s="161">
        <v>0</v>
      </c>
      <c r="J35" s="125"/>
      <c r="K35" s="163">
        <v>-74600000</v>
      </c>
      <c r="L35" s="125"/>
      <c r="M35" s="163">
        <v>0</v>
      </c>
      <c r="N35" s="126"/>
      <c r="O35" s="163">
        <v>0</v>
      </c>
      <c r="P35" s="126"/>
      <c r="Q35" s="163">
        <f>SUM(M35:O35)</f>
        <v>0</v>
      </c>
      <c r="R35" s="125"/>
      <c r="S35" s="161">
        <f>SUM(E35:M35)</f>
        <v>-74600000</v>
      </c>
      <c r="T35" s="127"/>
      <c r="U35" s="162">
        <v>0</v>
      </c>
      <c r="V35" s="127"/>
      <c r="W35" s="161">
        <f>SUM(S35:U35)</f>
        <v>-74600000</v>
      </c>
    </row>
    <row r="36" spans="1:23" ht="21.75">
      <c r="A36" s="106"/>
      <c r="B36" s="31" t="s">
        <v>166</v>
      </c>
      <c r="C36" s="115"/>
      <c r="D36" s="107"/>
      <c r="E36" s="132"/>
      <c r="F36" s="126"/>
      <c r="G36" s="132"/>
      <c r="H36" s="132"/>
      <c r="I36" s="132"/>
      <c r="J36" s="134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</row>
    <row r="37" spans="1:23" ht="21.75">
      <c r="A37" s="106"/>
      <c r="B37" s="149" t="s">
        <v>167</v>
      </c>
      <c r="C37" s="115"/>
      <c r="D37" s="107"/>
      <c r="E37" s="164">
        <f>SUM(E35:E36)</f>
        <v>0</v>
      </c>
      <c r="F37" s="123"/>
      <c r="G37" s="164">
        <f>SUM(G35:G36)</f>
        <v>0</v>
      </c>
      <c r="H37" s="122"/>
      <c r="I37" s="164">
        <f>SUM(I35:I36)</f>
        <v>0</v>
      </c>
      <c r="J37" s="124"/>
      <c r="K37" s="164">
        <f>SUM(K35:K36)</f>
        <v>-74600000</v>
      </c>
      <c r="L37" s="122"/>
      <c r="M37" s="164">
        <f>SUM(M35:M36)</f>
        <v>0</v>
      </c>
      <c r="N37" s="122"/>
      <c r="O37" s="164">
        <f>SUM(O35:O36)</f>
        <v>0</v>
      </c>
      <c r="P37" s="122"/>
      <c r="Q37" s="164">
        <f>SUM(M37:O37)</f>
        <v>0</v>
      </c>
      <c r="R37" s="122"/>
      <c r="S37" s="164">
        <f>SUM(S35:S36)</f>
        <v>-74600000</v>
      </c>
      <c r="T37" s="122"/>
      <c r="U37" s="164">
        <f>SUM(U35:U36)</f>
        <v>0</v>
      </c>
      <c r="V37" s="122"/>
      <c r="W37" s="164">
        <f>SUM(W35:W36)</f>
        <v>-74600000</v>
      </c>
    </row>
    <row r="38" spans="1:23" ht="21.75">
      <c r="A38" s="106" t="s">
        <v>207</v>
      </c>
      <c r="B38" s="149"/>
      <c r="C38" s="115"/>
      <c r="D38" s="107"/>
      <c r="E38" s="122"/>
      <c r="F38" s="123"/>
      <c r="G38" s="122"/>
      <c r="H38" s="122"/>
      <c r="I38" s="122"/>
      <c r="J38" s="124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</row>
    <row r="39" spans="1:23" ht="21.75">
      <c r="A39" s="106"/>
      <c r="B39" s="106" t="s">
        <v>208</v>
      </c>
      <c r="C39" s="115"/>
      <c r="D39" s="107"/>
      <c r="E39" s="164">
        <f>SUM(E37)</f>
        <v>0</v>
      </c>
      <c r="F39" s="123"/>
      <c r="G39" s="164">
        <f>SUM(G37)</f>
        <v>0</v>
      </c>
      <c r="H39" s="122"/>
      <c r="I39" s="164">
        <f>SUM(I37)</f>
        <v>0</v>
      </c>
      <c r="J39" s="124"/>
      <c r="K39" s="164">
        <f>SUM(K37)</f>
        <v>-74600000</v>
      </c>
      <c r="L39" s="122"/>
      <c r="M39" s="164">
        <f>SUM(M37)</f>
        <v>0</v>
      </c>
      <c r="N39" s="122"/>
      <c r="O39" s="164">
        <f>SUM(O37)</f>
        <v>0</v>
      </c>
      <c r="P39" s="122"/>
      <c r="Q39" s="164">
        <f>SUM(M39:O39)</f>
        <v>0</v>
      </c>
      <c r="R39" s="122"/>
      <c r="S39" s="164">
        <f>SUM(S37)</f>
        <v>-74600000</v>
      </c>
      <c r="T39" s="122"/>
      <c r="U39" s="164">
        <f>SUM(U37)</f>
        <v>0</v>
      </c>
      <c r="V39" s="122"/>
      <c r="W39" s="164">
        <f>SUM(W37)</f>
        <v>-74600000</v>
      </c>
    </row>
    <row r="40" spans="1:23" ht="21.75">
      <c r="A40" s="165" t="s">
        <v>168</v>
      </c>
      <c r="B40" s="42"/>
      <c r="C40" s="115"/>
      <c r="D40" s="107"/>
      <c r="E40" s="122"/>
      <c r="F40" s="123"/>
      <c r="G40" s="122"/>
      <c r="H40" s="122"/>
      <c r="I40" s="122"/>
      <c r="J40" s="124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</row>
    <row r="41" spans="1:23" ht="21.75">
      <c r="A41" s="166"/>
      <c r="B41" s="34" t="s">
        <v>143</v>
      </c>
      <c r="C41" s="118"/>
      <c r="D41" s="107"/>
      <c r="E41" s="132">
        <v>0</v>
      </c>
      <c r="F41" s="126"/>
      <c r="G41" s="207">
        <v>0</v>
      </c>
      <c r="H41" s="126"/>
      <c r="I41" s="126">
        <v>0</v>
      </c>
      <c r="J41" s="126"/>
      <c r="K41" s="126">
        <f>'FS,PL'!H122</f>
        <v>2686922225</v>
      </c>
      <c r="L41" s="126"/>
      <c r="M41" s="126">
        <v>0</v>
      </c>
      <c r="N41" s="126"/>
      <c r="O41" s="126">
        <v>0</v>
      </c>
      <c r="P41" s="126"/>
      <c r="Q41" s="126">
        <f>SUM(M41:O41)</f>
        <v>0</v>
      </c>
      <c r="R41" s="126"/>
      <c r="S41" s="132">
        <f>K41+Q41</f>
        <v>2686922225</v>
      </c>
      <c r="T41" s="207"/>
      <c r="U41" s="207">
        <v>994110</v>
      </c>
      <c r="V41" s="207"/>
      <c r="W41" s="132">
        <f>SUM(S41:U41)</f>
        <v>2687916335</v>
      </c>
    </row>
    <row r="42" spans="1:23" ht="21.75">
      <c r="A42" s="166"/>
      <c r="B42" s="34" t="s">
        <v>186</v>
      </c>
      <c r="C42" s="90"/>
      <c r="D42" s="107"/>
      <c r="E42" s="132">
        <v>0</v>
      </c>
      <c r="F42" s="126"/>
      <c r="G42" s="207">
        <v>0</v>
      </c>
      <c r="H42" s="125"/>
      <c r="I42" s="126">
        <v>0</v>
      </c>
      <c r="J42" s="125"/>
      <c r="K42" s="132">
        <v>0</v>
      </c>
      <c r="L42" s="126"/>
      <c r="M42" s="207">
        <v>0</v>
      </c>
      <c r="N42" s="125"/>
      <c r="O42" s="163">
        <f>'FS,PL'!H118</f>
        <v>-779803</v>
      </c>
      <c r="P42" s="126"/>
      <c r="Q42" s="163">
        <f>SUM(M42:O42)</f>
        <v>-779803</v>
      </c>
      <c r="R42" s="125"/>
      <c r="S42" s="132">
        <f>K42+Q42</f>
        <v>-779803</v>
      </c>
      <c r="T42" s="127"/>
      <c r="U42" s="127">
        <v>0</v>
      </c>
      <c r="V42" s="127"/>
      <c r="W42" s="132">
        <f>SUM(S42:U42)</f>
        <v>-779803</v>
      </c>
    </row>
    <row r="43" spans="1:23" ht="21.75">
      <c r="A43" s="165" t="s">
        <v>140</v>
      </c>
      <c r="B43" s="34"/>
      <c r="C43" s="90"/>
      <c r="D43" s="107"/>
      <c r="E43" s="167">
        <f>SUM(E41)</f>
        <v>0</v>
      </c>
      <c r="F43" s="123"/>
      <c r="G43" s="167">
        <f>SUM(G41)</f>
        <v>0</v>
      </c>
      <c r="H43" s="122"/>
      <c r="I43" s="167">
        <f>SUM(I41)</f>
        <v>0</v>
      </c>
      <c r="J43" s="124"/>
      <c r="K43" s="167">
        <f>SUM(K41)</f>
        <v>2686922225</v>
      </c>
      <c r="L43" s="122"/>
      <c r="M43" s="167">
        <f>SUM(M41)</f>
        <v>0</v>
      </c>
      <c r="N43" s="122"/>
      <c r="O43" s="164">
        <f>SUM(O41:O42)</f>
        <v>-779803</v>
      </c>
      <c r="P43" s="122"/>
      <c r="Q43" s="164">
        <f>SUM(Q41:Q42)</f>
        <v>-779803</v>
      </c>
      <c r="R43" s="122"/>
      <c r="S43" s="167">
        <f>SUM(S41:S42)</f>
        <v>2686142422</v>
      </c>
      <c r="T43" s="122"/>
      <c r="U43" s="167">
        <f>SUM(U41)</f>
        <v>994110</v>
      </c>
      <c r="V43" s="122"/>
      <c r="W43" s="167">
        <f>SUM(W41:W42)</f>
        <v>2687136532</v>
      </c>
    </row>
    <row r="44" spans="1:23" ht="21.75">
      <c r="A44" s="46" t="s">
        <v>215</v>
      </c>
      <c r="B44" s="34"/>
      <c r="C44" s="90"/>
      <c r="D44" s="107"/>
      <c r="E44" s="122"/>
      <c r="F44" s="123"/>
      <c r="G44" s="122"/>
      <c r="H44" s="122"/>
      <c r="I44" s="122"/>
      <c r="J44" s="124"/>
      <c r="K44" s="122"/>
      <c r="L44" s="122"/>
      <c r="M44" s="122"/>
      <c r="N44" s="122"/>
      <c r="O44" s="210"/>
      <c r="P44" s="122"/>
      <c r="Q44" s="210"/>
      <c r="R44" s="122"/>
      <c r="S44" s="122"/>
      <c r="T44" s="122"/>
      <c r="U44" s="122"/>
      <c r="V44" s="122"/>
      <c r="W44" s="122"/>
    </row>
    <row r="45" spans="2:23" ht="21.75">
      <c r="B45" s="46" t="s">
        <v>193</v>
      </c>
      <c r="C45" s="142">
        <v>26</v>
      </c>
      <c r="D45" s="169"/>
      <c r="E45" s="122">
        <v>0</v>
      </c>
      <c r="F45" s="123"/>
      <c r="G45" s="122">
        <v>0</v>
      </c>
      <c r="H45" s="122"/>
      <c r="I45" s="122">
        <v>0</v>
      </c>
      <c r="J45" s="123"/>
      <c r="K45" s="122">
        <f>O43</f>
        <v>-779803</v>
      </c>
      <c r="L45" s="122"/>
      <c r="M45" s="122">
        <v>0</v>
      </c>
      <c r="N45" s="122"/>
      <c r="O45" s="164">
        <f>-O43</f>
        <v>779803</v>
      </c>
      <c r="P45" s="122"/>
      <c r="Q45" s="164">
        <f>SUM(M45:O45)</f>
        <v>779803</v>
      </c>
      <c r="R45" s="123"/>
      <c r="S45" s="122">
        <f>K45+Q45</f>
        <v>0</v>
      </c>
      <c r="T45" s="170"/>
      <c r="U45" s="171">
        <v>0</v>
      </c>
      <c r="V45" s="170"/>
      <c r="W45" s="122">
        <f>SUM(S45:U45)</f>
        <v>0</v>
      </c>
    </row>
    <row r="46" spans="1:23" s="131" customFormat="1" ht="23.25" customHeight="1" thickBot="1">
      <c r="A46" s="106" t="s">
        <v>213</v>
      </c>
      <c r="C46" s="128"/>
      <c r="D46" s="129"/>
      <c r="E46" s="130">
        <f aca="true" t="shared" si="2" ref="E46:M46">E30+E37+E45+E43</f>
        <v>373000000</v>
      </c>
      <c r="F46" s="122">
        <f t="shared" si="2"/>
        <v>0</v>
      </c>
      <c r="G46" s="130">
        <f t="shared" si="2"/>
        <v>3680616000</v>
      </c>
      <c r="H46" s="122">
        <f t="shared" si="2"/>
        <v>0</v>
      </c>
      <c r="I46" s="130">
        <f t="shared" si="2"/>
        <v>37300000</v>
      </c>
      <c r="J46" s="122">
        <f t="shared" si="2"/>
        <v>0</v>
      </c>
      <c r="K46" s="130">
        <f t="shared" si="2"/>
        <v>4460972877</v>
      </c>
      <c r="L46" s="122">
        <f t="shared" si="2"/>
        <v>0</v>
      </c>
      <c r="M46" s="130">
        <f t="shared" si="2"/>
        <v>-46944910</v>
      </c>
      <c r="N46" s="122"/>
      <c r="O46" s="130">
        <f>O30+O37+O45+O43</f>
        <v>0</v>
      </c>
      <c r="P46" s="122"/>
      <c r="Q46" s="130">
        <f aca="true" t="shared" si="3" ref="Q46:W46">Q30+Q37+Q45+Q43</f>
        <v>-46944910</v>
      </c>
      <c r="R46" s="122">
        <f t="shared" si="3"/>
        <v>0</v>
      </c>
      <c r="S46" s="130">
        <f t="shared" si="3"/>
        <v>8504943967</v>
      </c>
      <c r="T46" s="122">
        <f t="shared" si="3"/>
        <v>0</v>
      </c>
      <c r="U46" s="130">
        <f t="shared" si="3"/>
        <v>4975057</v>
      </c>
      <c r="V46" s="122">
        <f t="shared" si="3"/>
        <v>0</v>
      </c>
      <c r="W46" s="130">
        <f t="shared" si="3"/>
        <v>8509919024</v>
      </c>
    </row>
    <row r="47" spans="11:23" ht="23.25" customHeight="1" thickTop="1">
      <c r="K47" s="208"/>
      <c r="W47" s="122"/>
    </row>
    <row r="48" spans="11:23" ht="23.25" customHeight="1">
      <c r="K48" s="184"/>
      <c r="W48" s="184"/>
    </row>
  </sheetData>
  <sheetProtection password="F7ED" sheet="1"/>
  <mergeCells count="4">
    <mergeCell ref="E4:W4"/>
    <mergeCell ref="E10:W10"/>
    <mergeCell ref="I7:K7"/>
    <mergeCell ref="M5:R5"/>
  </mergeCells>
  <printOptions/>
  <pageMargins left="0.708661417322835" right="0.236220472440945" top="0.669291338582677" bottom="0.354330708661417" header="0.31496062992126" footer="0.31496062992126"/>
  <pageSetup firstPageNumber="7" useFirstPageNumber="1" horizontalDpi="600" verticalDpi="600" orientation="landscape" paperSize="9" scale="75" r:id="rId1"/>
  <headerFooter alignWithMargins="0">
    <oddFooter>&amp;L&amp;"Angsana New,Regular"หมายเหตุประกอบงบการเงินเป็นส่วนหนึ่งของงบการเงินนี้&amp;"Cordia New,Regular"
&amp;R&amp;"Angsana New,Regular"&amp;P</oddFooter>
  </headerFooter>
  <rowBreaks count="1" manualBreakCount="1">
    <brk id="2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67"/>
  <sheetViews>
    <sheetView showGridLines="0" view="pageBreakPreview" zoomScaleNormal="90" zoomScaleSheetLayoutView="100" zoomScalePageLayoutView="0" workbookViewId="0" topLeftCell="A1">
      <selection activeCell="D10" sqref="D10"/>
    </sheetView>
  </sheetViews>
  <sheetFormatPr defaultColWidth="9.140625" defaultRowHeight="24.75" customHeight="1"/>
  <cols>
    <col min="1" max="3" width="2.7109375" style="91" customWidth="1"/>
    <col min="4" max="4" width="48.7109375" style="91" customWidth="1"/>
    <col min="5" max="5" width="11.7109375" style="27" customWidth="1"/>
    <col min="6" max="6" width="2.28125" style="91" customWidth="1"/>
    <col min="7" max="7" width="14.8515625" style="91" customWidth="1"/>
    <col min="8" max="8" width="2.28125" style="91" customWidth="1"/>
    <col min="9" max="9" width="14.8515625" style="91" customWidth="1"/>
    <col min="10" max="10" width="2.28125" style="91" customWidth="1"/>
    <col min="11" max="11" width="13.00390625" style="91" customWidth="1"/>
    <col min="12" max="12" width="2.28125" style="91" customWidth="1"/>
    <col min="13" max="13" width="14.8515625" style="91" customWidth="1"/>
    <col min="14" max="14" width="2.28125" style="91" customWidth="1"/>
    <col min="15" max="15" width="27.00390625" style="190" customWidth="1"/>
    <col min="16" max="16" width="1.8515625" style="190" customWidth="1"/>
    <col min="17" max="17" width="14.8515625" style="91" customWidth="1"/>
    <col min="18" max="18" width="1.57421875" style="91" customWidth="1"/>
    <col min="19" max="16384" width="9.140625" style="91" customWidth="1"/>
  </cols>
  <sheetData>
    <row r="1" spans="1:17" s="90" customFormat="1" ht="24.75" customHeight="1">
      <c r="A1" s="7" t="s">
        <v>49</v>
      </c>
      <c r="B1" s="46"/>
      <c r="C1" s="46"/>
      <c r="D1" s="46"/>
      <c r="E1" s="28"/>
      <c r="F1" s="46"/>
      <c r="G1" s="46"/>
      <c r="H1" s="46"/>
      <c r="I1" s="46"/>
      <c r="J1" s="46"/>
      <c r="K1" s="46"/>
      <c r="L1" s="46"/>
      <c r="M1" s="148"/>
      <c r="N1" s="1"/>
      <c r="O1" s="185"/>
      <c r="P1" s="185"/>
      <c r="Q1" s="19"/>
    </row>
    <row r="2" spans="1:17" s="90" customFormat="1" ht="24.75" customHeight="1">
      <c r="A2" s="7" t="s">
        <v>2</v>
      </c>
      <c r="B2" s="46"/>
      <c r="C2" s="46"/>
      <c r="D2" s="46"/>
      <c r="E2" s="28"/>
      <c r="F2" s="46"/>
      <c r="G2" s="46"/>
      <c r="H2" s="46"/>
      <c r="I2" s="46"/>
      <c r="J2" s="46"/>
      <c r="K2" s="46"/>
      <c r="L2" s="46"/>
      <c r="M2" s="148"/>
      <c r="N2" s="148"/>
      <c r="O2" s="185"/>
      <c r="P2" s="185"/>
      <c r="Q2" s="19"/>
    </row>
    <row r="3" spans="1:17" s="90" customFormat="1" ht="24.75" customHeight="1">
      <c r="A3" s="181" t="s">
        <v>159</v>
      </c>
      <c r="B3" s="42"/>
      <c r="C3" s="42"/>
      <c r="D3" s="42"/>
      <c r="E3" s="149"/>
      <c r="F3" s="42"/>
      <c r="G3" s="42"/>
      <c r="H3" s="42"/>
      <c r="I3" s="42"/>
      <c r="J3" s="42"/>
      <c r="K3" s="42"/>
      <c r="L3" s="42"/>
      <c r="M3" s="1"/>
      <c r="N3" s="1"/>
      <c r="O3" s="185"/>
      <c r="P3" s="185"/>
      <c r="Q3" s="1"/>
    </row>
    <row r="4" spans="1:17" s="17" customFormat="1" ht="24.75" customHeight="1">
      <c r="A4" s="46"/>
      <c r="B4" s="46"/>
      <c r="C4" s="46"/>
      <c r="D4" s="46"/>
      <c r="E4" s="29"/>
      <c r="F4" s="136"/>
      <c r="G4" s="29"/>
      <c r="H4" s="136"/>
      <c r="I4" s="218" t="s">
        <v>31</v>
      </c>
      <c r="J4" s="218"/>
      <c r="K4" s="218"/>
      <c r="L4" s="218"/>
      <c r="M4" s="218"/>
      <c r="N4" s="218"/>
      <c r="O4" s="218"/>
      <c r="P4" s="218"/>
      <c r="Q4" s="218"/>
    </row>
    <row r="5" spans="1:16" s="17" customFormat="1" ht="24.75" customHeight="1">
      <c r="A5" s="46"/>
      <c r="B5" s="46"/>
      <c r="C5" s="46"/>
      <c r="D5" s="46"/>
      <c r="E5" s="27"/>
      <c r="F5" s="150"/>
      <c r="G5" s="151"/>
      <c r="H5" s="150"/>
      <c r="I5" s="151"/>
      <c r="J5" s="150"/>
      <c r="K5" s="220" t="s">
        <v>59</v>
      </c>
      <c r="L5" s="220"/>
      <c r="M5" s="220"/>
      <c r="N5" s="150"/>
      <c r="O5" s="194" t="s">
        <v>60</v>
      </c>
      <c r="P5" s="193"/>
    </row>
    <row r="6" spans="1:17" s="17" customFormat="1" ht="24.75" customHeight="1">
      <c r="A6" s="46"/>
      <c r="B6" s="46"/>
      <c r="C6" s="46"/>
      <c r="D6" s="46"/>
      <c r="E6" s="22"/>
      <c r="F6" s="150"/>
      <c r="G6" s="151" t="s">
        <v>70</v>
      </c>
      <c r="H6" s="150"/>
      <c r="I6" s="151" t="s">
        <v>89</v>
      </c>
      <c r="J6" s="150"/>
      <c r="K6" s="151" t="s">
        <v>170</v>
      </c>
      <c r="L6" s="150"/>
      <c r="N6" s="150"/>
      <c r="O6" s="47" t="s">
        <v>187</v>
      </c>
      <c r="P6" s="186"/>
      <c r="Q6" s="152" t="s">
        <v>29</v>
      </c>
    </row>
    <row r="7" spans="1:17" s="17" customFormat="1" ht="24.75" customHeight="1">
      <c r="A7" s="46"/>
      <c r="B7" s="46"/>
      <c r="C7" s="46"/>
      <c r="D7" s="46"/>
      <c r="E7" s="22" t="s">
        <v>16</v>
      </c>
      <c r="F7" s="150"/>
      <c r="G7" s="150" t="s">
        <v>27</v>
      </c>
      <c r="H7" s="150"/>
      <c r="I7" s="151" t="s">
        <v>88</v>
      </c>
      <c r="J7" s="150"/>
      <c r="K7" s="151" t="s">
        <v>90</v>
      </c>
      <c r="L7" s="150"/>
      <c r="M7" s="151" t="s">
        <v>76</v>
      </c>
      <c r="N7" s="150"/>
      <c r="O7" s="151" t="s">
        <v>193</v>
      </c>
      <c r="P7" s="186"/>
      <c r="Q7" s="150" t="s">
        <v>30</v>
      </c>
    </row>
    <row r="8" spans="1:17" s="17" customFormat="1" ht="24.75" customHeight="1">
      <c r="A8" s="46"/>
      <c r="B8" s="46"/>
      <c r="C8" s="46"/>
      <c r="D8" s="46"/>
      <c r="E8" s="30"/>
      <c r="F8" s="136"/>
      <c r="G8" s="30"/>
      <c r="H8" s="136"/>
      <c r="I8" s="219" t="s">
        <v>139</v>
      </c>
      <c r="J8" s="219"/>
      <c r="K8" s="219"/>
      <c r="L8" s="219"/>
      <c r="M8" s="219"/>
      <c r="N8" s="219"/>
      <c r="O8" s="219"/>
      <c r="P8" s="219"/>
      <c r="Q8" s="219"/>
    </row>
    <row r="9" spans="1:17" s="17" customFormat="1" ht="24.75" customHeight="1">
      <c r="A9" s="106" t="s">
        <v>161</v>
      </c>
      <c r="B9" s="115"/>
      <c r="C9" s="46"/>
      <c r="D9" s="46"/>
      <c r="E9" s="30"/>
      <c r="F9" s="136"/>
      <c r="G9" s="30"/>
      <c r="H9" s="136"/>
      <c r="I9" s="22"/>
      <c r="J9" s="22"/>
      <c r="K9" s="22"/>
      <c r="L9" s="22"/>
      <c r="M9" s="22"/>
      <c r="N9" s="22"/>
      <c r="O9" s="187"/>
      <c r="P9" s="187"/>
      <c r="Q9" s="22"/>
    </row>
    <row r="10" spans="1:17" ht="24.75" customHeight="1">
      <c r="A10" s="106" t="s">
        <v>67</v>
      </c>
      <c r="B10" s="90"/>
      <c r="C10" s="90"/>
      <c r="D10" s="90"/>
      <c r="F10" s="92"/>
      <c r="G10" s="93">
        <v>373000000</v>
      </c>
      <c r="H10" s="92"/>
      <c r="I10" s="93">
        <v>3680616000</v>
      </c>
      <c r="J10" s="94"/>
      <c r="K10" s="94">
        <v>17700000</v>
      </c>
      <c r="L10" s="94"/>
      <c r="M10" s="93">
        <v>273598869</v>
      </c>
      <c r="N10" s="94"/>
      <c r="O10" s="203">
        <f>-O13</f>
        <v>0</v>
      </c>
      <c r="P10" s="94"/>
      <c r="Q10" s="93">
        <f>SUM(G10:M10)</f>
        <v>4344914869</v>
      </c>
    </row>
    <row r="11" spans="1:17" ht="24.75" customHeight="1">
      <c r="A11" s="17" t="s">
        <v>162</v>
      </c>
      <c r="B11" s="42"/>
      <c r="C11" s="90"/>
      <c r="D11" s="90"/>
      <c r="F11" s="92"/>
      <c r="G11" s="93"/>
      <c r="H11" s="92"/>
      <c r="I11" s="93"/>
      <c r="J11" s="94"/>
      <c r="K11" s="94"/>
      <c r="L11" s="94"/>
      <c r="M11" s="93"/>
      <c r="N11" s="94"/>
      <c r="O11" s="94"/>
      <c r="P11" s="94"/>
      <c r="Q11" s="93"/>
    </row>
    <row r="12" spans="1:17" ht="24.75" customHeight="1">
      <c r="A12" s="42"/>
      <c r="B12" s="31" t="s">
        <v>194</v>
      </c>
      <c r="C12" s="90"/>
      <c r="D12" s="90"/>
      <c r="F12" s="92"/>
      <c r="G12" s="93"/>
      <c r="H12" s="92"/>
      <c r="I12" s="93"/>
      <c r="J12" s="94"/>
      <c r="K12" s="94"/>
      <c r="L12" s="94"/>
      <c r="M12" s="93"/>
      <c r="N12" s="94"/>
      <c r="O12" s="94"/>
      <c r="P12" s="94"/>
      <c r="Q12" s="93"/>
    </row>
    <row r="13" spans="1:17" ht="24.75" customHeight="1">
      <c r="A13" s="138"/>
      <c r="B13" s="34" t="s">
        <v>165</v>
      </c>
      <c r="C13" s="90"/>
      <c r="D13" s="90"/>
      <c r="E13" s="22">
        <v>27</v>
      </c>
      <c r="F13" s="92"/>
      <c r="G13" s="172">
        <v>0</v>
      </c>
      <c r="H13" s="90"/>
      <c r="I13" s="172">
        <v>0</v>
      </c>
      <c r="J13" s="92"/>
      <c r="K13" s="172">
        <v>0</v>
      </c>
      <c r="L13" s="92"/>
      <c r="M13" s="172">
        <v>-74600000</v>
      </c>
      <c r="N13" s="90"/>
      <c r="O13" s="198">
        <f>-O12</f>
        <v>0</v>
      </c>
      <c r="P13" s="186"/>
      <c r="Q13" s="173">
        <f>SUM(G13:M13)</f>
        <v>-74600000</v>
      </c>
    </row>
    <row r="14" spans="1:17" ht="24.75" customHeight="1">
      <c r="A14" s="106"/>
      <c r="B14" s="31" t="s">
        <v>195</v>
      </c>
      <c r="C14" s="27"/>
      <c r="D14" s="90"/>
      <c r="F14" s="92"/>
      <c r="G14" s="93"/>
      <c r="H14" s="92"/>
      <c r="I14" s="93"/>
      <c r="J14" s="94"/>
      <c r="K14" s="94"/>
      <c r="L14" s="94"/>
      <c r="M14" s="93"/>
      <c r="N14" s="94"/>
      <c r="O14" s="94"/>
      <c r="P14" s="94"/>
      <c r="Q14" s="93"/>
    </row>
    <row r="15" spans="1:17" ht="24.75" customHeight="1">
      <c r="A15" s="106"/>
      <c r="B15" s="149" t="s">
        <v>196</v>
      </c>
      <c r="C15" s="27"/>
      <c r="D15" s="90"/>
      <c r="F15" s="92"/>
      <c r="G15" s="174">
        <f>SUM(G13:G14)</f>
        <v>0</v>
      </c>
      <c r="H15" s="93">
        <f aca="true" t="shared" si="0" ref="H15:Q15">SUM(H13:H14)</f>
        <v>0</v>
      </c>
      <c r="I15" s="174">
        <f t="shared" si="0"/>
        <v>0</v>
      </c>
      <c r="J15" s="93">
        <f t="shared" si="0"/>
        <v>0</v>
      </c>
      <c r="K15" s="174">
        <f t="shared" si="0"/>
        <v>0</v>
      </c>
      <c r="L15" s="93">
        <f t="shared" si="0"/>
        <v>0</v>
      </c>
      <c r="M15" s="174">
        <f>SUM(M13:M14)</f>
        <v>-74600000</v>
      </c>
      <c r="N15" s="93">
        <f t="shared" si="0"/>
        <v>0</v>
      </c>
      <c r="O15" s="205">
        <v>0</v>
      </c>
      <c r="P15" s="188"/>
      <c r="Q15" s="174">
        <f t="shared" si="0"/>
        <v>-74600000</v>
      </c>
    </row>
    <row r="16" spans="1:17" ht="24.75" customHeight="1">
      <c r="A16" s="106" t="s">
        <v>182</v>
      </c>
      <c r="B16" s="149"/>
      <c r="C16" s="27"/>
      <c r="D16" s="90"/>
      <c r="F16" s="92"/>
      <c r="G16" s="175">
        <f>SUM(G15)</f>
        <v>0</v>
      </c>
      <c r="H16" s="93"/>
      <c r="I16" s="175">
        <f>SUM(I15)</f>
        <v>0</v>
      </c>
      <c r="J16" s="93"/>
      <c r="K16" s="175">
        <f>SUM(K15)</f>
        <v>0</v>
      </c>
      <c r="L16" s="93"/>
      <c r="M16" s="175">
        <f>SUM(M15)</f>
        <v>-74600000</v>
      </c>
      <c r="N16" s="93"/>
      <c r="O16" s="195">
        <f>-O12</f>
        <v>0</v>
      </c>
      <c r="P16" s="188"/>
      <c r="Q16" s="175">
        <f>SUM(Q15)</f>
        <v>-74600000</v>
      </c>
    </row>
    <row r="17" spans="1:17" ht="24.75" customHeight="1">
      <c r="A17" s="165" t="s">
        <v>168</v>
      </c>
      <c r="B17" s="42"/>
      <c r="C17" s="90"/>
      <c r="D17" s="90"/>
      <c r="F17" s="90"/>
      <c r="G17" s="92"/>
      <c r="H17" s="90"/>
      <c r="I17" s="92"/>
      <c r="J17" s="92"/>
      <c r="K17" s="92"/>
      <c r="L17" s="92"/>
      <c r="M17" s="92"/>
      <c r="N17" s="90"/>
      <c r="O17" s="186"/>
      <c r="P17" s="186"/>
      <c r="Q17" s="93"/>
    </row>
    <row r="18" spans="1:17" ht="24.75" customHeight="1">
      <c r="A18" s="166"/>
      <c r="B18" s="34" t="s">
        <v>143</v>
      </c>
      <c r="C18" s="90"/>
      <c r="D18" s="90"/>
      <c r="F18" s="90"/>
      <c r="G18" s="92">
        <v>0</v>
      </c>
      <c r="H18" s="90"/>
      <c r="I18" s="92">
        <v>0</v>
      </c>
      <c r="J18" s="92"/>
      <c r="K18" s="92">
        <v>0</v>
      </c>
      <c r="L18" s="92"/>
      <c r="M18" s="92">
        <v>1296745387</v>
      </c>
      <c r="N18" s="90"/>
      <c r="O18" s="204">
        <f>-O12</f>
        <v>0</v>
      </c>
      <c r="P18" s="186"/>
      <c r="Q18" s="192">
        <f>SUM(G18:M18)</f>
        <v>1296745387</v>
      </c>
    </row>
    <row r="19" spans="1:17" ht="24.75" customHeight="1">
      <c r="A19" s="166"/>
      <c r="B19" s="34" t="s">
        <v>186</v>
      </c>
      <c r="C19" s="90"/>
      <c r="D19" s="90"/>
      <c r="F19" s="90"/>
      <c r="G19" s="92">
        <v>0</v>
      </c>
      <c r="H19" s="90"/>
      <c r="I19" s="92">
        <v>0</v>
      </c>
      <c r="J19" s="92"/>
      <c r="K19" s="92">
        <v>0</v>
      </c>
      <c r="L19" s="92"/>
      <c r="M19" s="172">
        <v>0</v>
      </c>
      <c r="N19" s="90"/>
      <c r="O19" s="198">
        <v>0</v>
      </c>
      <c r="P19" s="186"/>
      <c r="Q19" s="173">
        <f>SUM(G19:O19)</f>
        <v>0</v>
      </c>
    </row>
    <row r="20" spans="1:17" ht="24.75" customHeight="1">
      <c r="A20" s="165" t="s">
        <v>140</v>
      </c>
      <c r="B20" s="34"/>
      <c r="C20" s="90"/>
      <c r="D20" s="90"/>
      <c r="F20" s="90"/>
      <c r="G20" s="175">
        <f>SUM(G18)</f>
        <v>0</v>
      </c>
      <c r="H20" s="93"/>
      <c r="I20" s="175">
        <f>SUM(I18)</f>
        <v>0</v>
      </c>
      <c r="J20" s="93"/>
      <c r="K20" s="175">
        <f>SUM(K18)</f>
        <v>0</v>
      </c>
      <c r="L20" s="93"/>
      <c r="M20" s="175">
        <f>SUM(M18)</f>
        <v>1296745387</v>
      </c>
      <c r="N20" s="93"/>
      <c r="O20" s="196">
        <f>SUM(O18:O19)</f>
        <v>0</v>
      </c>
      <c r="P20" s="188"/>
      <c r="Q20" s="175">
        <f>SUM(Q18:Q19)</f>
        <v>1296745387</v>
      </c>
    </row>
    <row r="21" spans="1:17" ht="24.75" customHeight="1">
      <c r="A21" s="46" t="s">
        <v>169</v>
      </c>
      <c r="B21" s="17"/>
      <c r="C21" s="17"/>
      <c r="D21" s="17"/>
      <c r="E21" s="22">
        <v>26</v>
      </c>
      <c r="F21" s="17"/>
      <c r="G21" s="93">
        <v>0</v>
      </c>
      <c r="H21" s="17"/>
      <c r="I21" s="93">
        <v>0</v>
      </c>
      <c r="J21" s="94"/>
      <c r="K21" s="94">
        <v>19600000</v>
      </c>
      <c r="L21" s="94"/>
      <c r="M21" s="93">
        <v>-19600000</v>
      </c>
      <c r="N21" s="94"/>
      <c r="O21" s="94">
        <v>0</v>
      </c>
      <c r="P21" s="94"/>
      <c r="Q21" s="93">
        <f>SUM(G21:M21)</f>
        <v>0</v>
      </c>
    </row>
    <row r="22" spans="1:17" ht="24.75" customHeight="1" thickBot="1">
      <c r="A22" s="106" t="s">
        <v>141</v>
      </c>
      <c r="B22" s="90"/>
      <c r="C22" s="90"/>
      <c r="D22" s="90"/>
      <c r="F22" s="90"/>
      <c r="G22" s="95">
        <f>G10+G15+G21+G20</f>
        <v>373000000</v>
      </c>
      <c r="H22" s="93"/>
      <c r="I22" s="95">
        <f>I10+I15+I21+I20</f>
        <v>3680616000</v>
      </c>
      <c r="J22" s="93"/>
      <c r="K22" s="95">
        <f>K10+K15+K21+K20</f>
        <v>37300000</v>
      </c>
      <c r="L22" s="93"/>
      <c r="M22" s="95">
        <f>M10+M15+M21+M20</f>
        <v>1476144256</v>
      </c>
      <c r="N22" s="93"/>
      <c r="O22" s="197">
        <f>-O11</f>
        <v>0</v>
      </c>
      <c r="P22" s="188"/>
      <c r="Q22" s="95">
        <f>Q10+Q15+Q21+Q20</f>
        <v>5567060256</v>
      </c>
    </row>
    <row r="23" spans="1:17" ht="24.75" customHeight="1" thickTop="1">
      <c r="A23" s="46"/>
      <c r="G23" s="93"/>
      <c r="I23" s="93"/>
      <c r="J23" s="17"/>
      <c r="K23" s="93"/>
      <c r="L23" s="17"/>
      <c r="M23" s="93"/>
      <c r="N23" s="17"/>
      <c r="O23" s="189"/>
      <c r="P23" s="189"/>
      <c r="Q23" s="93"/>
    </row>
    <row r="24" spans="1:17" s="17" customFormat="1" ht="25.5" customHeight="1">
      <c r="A24" s="17" t="s">
        <v>159</v>
      </c>
      <c r="E24" s="31"/>
      <c r="F24" s="93"/>
      <c r="G24" s="93"/>
      <c r="H24" s="93"/>
      <c r="I24" s="93"/>
      <c r="J24" s="94"/>
      <c r="K24" s="93"/>
      <c r="L24" s="94"/>
      <c r="M24" s="93"/>
      <c r="N24" s="94"/>
      <c r="O24" s="94"/>
      <c r="P24" s="94"/>
      <c r="Q24" s="93"/>
    </row>
    <row r="25" spans="1:17" ht="24.75" customHeight="1">
      <c r="A25" s="106" t="s">
        <v>160</v>
      </c>
      <c r="B25" s="90"/>
      <c r="C25" s="90"/>
      <c r="D25" s="90"/>
      <c r="F25" s="92"/>
      <c r="G25" s="93">
        <v>373000000</v>
      </c>
      <c r="H25" s="93"/>
      <c r="I25" s="93">
        <v>3680616000</v>
      </c>
      <c r="J25" s="93"/>
      <c r="K25" s="93">
        <v>37300000</v>
      </c>
      <c r="L25" s="93"/>
      <c r="M25" s="93">
        <v>1476144256</v>
      </c>
      <c r="N25" s="94"/>
      <c r="O25" s="94">
        <f>-O24</f>
        <v>0</v>
      </c>
      <c r="P25" s="94"/>
      <c r="Q25" s="93">
        <f>SUM(G25:M25)</f>
        <v>5567060256</v>
      </c>
    </row>
    <row r="26" spans="1:17" ht="24.75" customHeight="1">
      <c r="A26" s="17" t="s">
        <v>162</v>
      </c>
      <c r="B26" s="42"/>
      <c r="C26" s="90"/>
      <c r="D26" s="90"/>
      <c r="F26" s="92"/>
      <c r="G26" s="93"/>
      <c r="H26" s="92"/>
      <c r="I26" s="93"/>
      <c r="J26" s="94"/>
      <c r="K26" s="94"/>
      <c r="L26" s="94"/>
      <c r="M26" s="93"/>
      <c r="N26" s="94"/>
      <c r="O26" s="94"/>
      <c r="P26" s="94"/>
      <c r="Q26" s="93"/>
    </row>
    <row r="27" spans="1:17" ht="24.75" customHeight="1">
      <c r="A27" s="42"/>
      <c r="B27" s="31" t="s">
        <v>194</v>
      </c>
      <c r="C27" s="90"/>
      <c r="D27" s="90"/>
      <c r="F27" s="92"/>
      <c r="G27" s="93"/>
      <c r="H27" s="92"/>
      <c r="I27" s="93"/>
      <c r="J27" s="94"/>
      <c r="K27" s="94"/>
      <c r="L27" s="94"/>
      <c r="M27" s="93"/>
      <c r="N27" s="94"/>
      <c r="O27" s="94"/>
      <c r="P27" s="94"/>
      <c r="Q27" s="93"/>
    </row>
    <row r="28" spans="1:17" ht="24.75" customHeight="1">
      <c r="A28" s="138"/>
      <c r="B28" s="34" t="s">
        <v>165</v>
      </c>
      <c r="C28" s="90"/>
      <c r="D28" s="90"/>
      <c r="E28" s="22">
        <v>27</v>
      </c>
      <c r="F28" s="92"/>
      <c r="G28" s="172">
        <v>0</v>
      </c>
      <c r="H28" s="90"/>
      <c r="I28" s="172">
        <v>0</v>
      </c>
      <c r="J28" s="92"/>
      <c r="K28" s="172">
        <v>0</v>
      </c>
      <c r="L28" s="92"/>
      <c r="M28" s="172">
        <v>-74600000</v>
      </c>
      <c r="N28" s="90"/>
      <c r="O28" s="198">
        <f>-O27</f>
        <v>0</v>
      </c>
      <c r="P28" s="186"/>
      <c r="Q28" s="173">
        <f>SUM(G28:M28)</f>
        <v>-74600000</v>
      </c>
    </row>
    <row r="29" spans="1:17" ht="24.75" customHeight="1">
      <c r="A29" s="106"/>
      <c r="B29" s="31" t="s">
        <v>195</v>
      </c>
      <c r="C29" s="27"/>
      <c r="D29" s="90"/>
      <c r="F29" s="92"/>
      <c r="G29" s="93"/>
      <c r="H29" s="92"/>
      <c r="I29" s="93"/>
      <c r="J29" s="94"/>
      <c r="K29" s="94"/>
      <c r="L29" s="94"/>
      <c r="M29" s="93"/>
      <c r="N29" s="94"/>
      <c r="O29" s="94"/>
      <c r="P29" s="94"/>
      <c r="Q29" s="93"/>
    </row>
    <row r="30" spans="1:17" ht="24.75" customHeight="1">
      <c r="A30" s="106"/>
      <c r="B30" s="149" t="s">
        <v>196</v>
      </c>
      <c r="C30" s="27"/>
      <c r="D30" s="90"/>
      <c r="F30" s="92"/>
      <c r="G30" s="174">
        <f aca="true" t="shared" si="1" ref="G30:N30">SUM(G28:G29)</f>
        <v>0</v>
      </c>
      <c r="H30" s="93">
        <f t="shared" si="1"/>
        <v>0</v>
      </c>
      <c r="I30" s="174">
        <f t="shared" si="1"/>
        <v>0</v>
      </c>
      <c r="J30" s="93">
        <f t="shared" si="1"/>
        <v>0</v>
      </c>
      <c r="K30" s="174">
        <f t="shared" si="1"/>
        <v>0</v>
      </c>
      <c r="L30" s="93">
        <f t="shared" si="1"/>
        <v>0</v>
      </c>
      <c r="M30" s="174">
        <f t="shared" si="1"/>
        <v>-74600000</v>
      </c>
      <c r="N30" s="93">
        <f t="shared" si="1"/>
        <v>0</v>
      </c>
      <c r="O30" s="205">
        <v>0</v>
      </c>
      <c r="P30" s="188"/>
      <c r="Q30" s="174">
        <f>SUM(Q28:Q29)</f>
        <v>-74600000</v>
      </c>
    </row>
    <row r="31" spans="1:17" ht="24.75" customHeight="1">
      <c r="A31" s="106" t="s">
        <v>182</v>
      </c>
      <c r="B31" s="149"/>
      <c r="C31" s="27"/>
      <c r="D31" s="90"/>
      <c r="F31" s="92"/>
      <c r="G31" s="175">
        <f>SUM(G30)</f>
        <v>0</v>
      </c>
      <c r="H31" s="93"/>
      <c r="I31" s="175">
        <f>SUM(I30)</f>
        <v>0</v>
      </c>
      <c r="J31" s="93"/>
      <c r="K31" s="175">
        <f>SUM(K30)</f>
        <v>0</v>
      </c>
      <c r="L31" s="93"/>
      <c r="M31" s="175">
        <f>SUM(M30)</f>
        <v>-74600000</v>
      </c>
      <c r="N31" s="93"/>
      <c r="O31" s="195">
        <f>-O27</f>
        <v>0</v>
      </c>
      <c r="P31" s="188"/>
      <c r="Q31" s="175">
        <f>SUM(Q30)</f>
        <v>-74600000</v>
      </c>
    </row>
    <row r="32" spans="1:17" ht="24.75" customHeight="1">
      <c r="A32" s="165" t="s">
        <v>168</v>
      </c>
      <c r="B32" s="42"/>
      <c r="C32" s="90"/>
      <c r="D32" s="90"/>
      <c r="F32" s="90"/>
      <c r="G32" s="92"/>
      <c r="H32" s="90"/>
      <c r="I32" s="92"/>
      <c r="J32" s="92"/>
      <c r="K32" s="92"/>
      <c r="L32" s="92"/>
      <c r="M32" s="92"/>
      <c r="N32" s="90"/>
      <c r="O32" s="186"/>
      <c r="P32" s="186"/>
      <c r="Q32" s="93"/>
    </row>
    <row r="33" spans="1:17" ht="24.75" customHeight="1">
      <c r="A33" s="166"/>
      <c r="B33" s="34" t="s">
        <v>143</v>
      </c>
      <c r="C33" s="90"/>
      <c r="D33" s="90"/>
      <c r="F33" s="90"/>
      <c r="G33" s="92">
        <v>0</v>
      </c>
      <c r="H33" s="90"/>
      <c r="I33" s="92">
        <v>0</v>
      </c>
      <c r="J33" s="92"/>
      <c r="K33" s="92">
        <v>0</v>
      </c>
      <c r="L33" s="92"/>
      <c r="M33" s="92">
        <f>'FS,PL'!L112</f>
        <v>2281212538</v>
      </c>
      <c r="N33" s="90"/>
      <c r="O33" s="204">
        <f>-O27</f>
        <v>0</v>
      </c>
      <c r="P33" s="186"/>
      <c r="Q33" s="192">
        <f>SUM(G33:M33)</f>
        <v>2281212538</v>
      </c>
    </row>
    <row r="34" spans="1:17" ht="24.75" customHeight="1">
      <c r="A34" s="166"/>
      <c r="B34" s="34" t="s">
        <v>186</v>
      </c>
      <c r="C34" s="90"/>
      <c r="D34" s="90"/>
      <c r="F34" s="90"/>
      <c r="G34" s="92">
        <v>0</v>
      </c>
      <c r="H34" s="90"/>
      <c r="I34" s="92">
        <v>0</v>
      </c>
      <c r="J34" s="92"/>
      <c r="K34" s="92">
        <v>0</v>
      </c>
      <c r="L34" s="92"/>
      <c r="M34" s="172">
        <v>0</v>
      </c>
      <c r="N34" s="90"/>
      <c r="O34" s="198">
        <v>-425749</v>
      </c>
      <c r="P34" s="186"/>
      <c r="Q34" s="173">
        <f>SUM(G34:O34)</f>
        <v>-425749</v>
      </c>
    </row>
    <row r="35" spans="1:17" ht="24.75" customHeight="1">
      <c r="A35" s="165" t="s">
        <v>140</v>
      </c>
      <c r="B35" s="34"/>
      <c r="C35" s="90"/>
      <c r="D35" s="90"/>
      <c r="F35" s="90"/>
      <c r="G35" s="175">
        <f>SUM(G33)</f>
        <v>0</v>
      </c>
      <c r="H35" s="93"/>
      <c r="I35" s="175">
        <f>SUM(I33)</f>
        <v>0</v>
      </c>
      <c r="J35" s="93"/>
      <c r="K35" s="175">
        <f>SUM(K33)</f>
        <v>0</v>
      </c>
      <c r="L35" s="93"/>
      <c r="M35" s="175">
        <f>SUM(M33)</f>
        <v>2281212538</v>
      </c>
      <c r="N35" s="93"/>
      <c r="O35" s="196">
        <f>SUM(O33:O34)</f>
        <v>-425749</v>
      </c>
      <c r="P35" s="188"/>
      <c r="Q35" s="175">
        <f>SUM(Q33:Q34)</f>
        <v>2280786789</v>
      </c>
    </row>
    <row r="36" spans="1:17" ht="24.75" customHeight="1">
      <c r="A36" s="46" t="s">
        <v>216</v>
      </c>
      <c r="B36" s="17"/>
      <c r="C36" s="17"/>
      <c r="D36" s="17"/>
      <c r="E36" s="22"/>
      <c r="F36" s="17"/>
      <c r="G36" s="93">
        <v>0</v>
      </c>
      <c r="H36" s="17"/>
      <c r="I36" s="93">
        <v>0</v>
      </c>
      <c r="J36" s="94"/>
      <c r="K36" s="94"/>
      <c r="L36" s="94"/>
      <c r="M36" s="93">
        <v>-425749</v>
      </c>
      <c r="N36" s="94"/>
      <c r="O36" s="94">
        <v>425749</v>
      </c>
      <c r="P36" s="94"/>
      <c r="Q36" s="93">
        <f>SUM(G36:O36)</f>
        <v>0</v>
      </c>
    </row>
    <row r="37" spans="1:19" ht="24.75" customHeight="1" thickBot="1">
      <c r="A37" s="106" t="s">
        <v>213</v>
      </c>
      <c r="B37" s="90"/>
      <c r="C37" s="90"/>
      <c r="D37" s="90"/>
      <c r="F37" s="90"/>
      <c r="G37" s="95">
        <f>G25+G30+G36+G35</f>
        <v>373000000</v>
      </c>
      <c r="H37" s="93"/>
      <c r="I37" s="95">
        <f>I25+I30+I36+I35</f>
        <v>3680616000</v>
      </c>
      <c r="J37" s="93"/>
      <c r="K37" s="95">
        <f>K25+K30+K36+K35</f>
        <v>37300000</v>
      </c>
      <c r="L37" s="93"/>
      <c r="M37" s="95">
        <f>M25+M30+M36+M35</f>
        <v>3682331045</v>
      </c>
      <c r="N37" s="93"/>
      <c r="O37" s="197">
        <f>-O26</f>
        <v>0</v>
      </c>
      <c r="P37" s="188"/>
      <c r="Q37" s="95">
        <f>Q25+Q30+Q36+Q35</f>
        <v>7773247045</v>
      </c>
      <c r="S37" s="131"/>
    </row>
    <row r="38" ht="24.75" customHeight="1" thickTop="1"/>
    <row r="40" ht="7.5" customHeight="1"/>
    <row r="41" ht="21.75"/>
    <row r="42" ht="21.75"/>
    <row r="43" ht="21.75"/>
    <row r="44" ht="21.75"/>
    <row r="45" ht="21.75"/>
    <row r="46" ht="21.75"/>
    <row r="47" ht="21.75"/>
    <row r="48" spans="6:16" ht="21.75">
      <c r="F48" s="153"/>
      <c r="G48" s="153"/>
      <c r="H48" s="153"/>
      <c r="I48" s="153"/>
      <c r="J48" s="153"/>
      <c r="O48" s="91"/>
      <c r="P48" s="91"/>
    </row>
    <row r="49" spans="15:16" ht="21.75">
      <c r="O49" s="91"/>
      <c r="P49" s="91"/>
    </row>
    <row r="50" spans="6:16" ht="21.75">
      <c r="F50" s="153"/>
      <c r="G50" s="153"/>
      <c r="H50" s="153"/>
      <c r="I50" s="153"/>
      <c r="J50" s="153"/>
      <c r="K50" s="153"/>
      <c r="L50" s="153"/>
      <c r="N50" s="153"/>
      <c r="O50" s="91"/>
      <c r="P50" s="91"/>
    </row>
    <row r="51" spans="15:16" ht="21.75">
      <c r="O51" s="91"/>
      <c r="P51" s="91"/>
    </row>
    <row r="52" spans="15:16" ht="21.75">
      <c r="O52" s="91"/>
      <c r="P52" s="91"/>
    </row>
    <row r="53" spans="15:16" ht="21.75">
      <c r="O53" s="91"/>
      <c r="P53" s="91"/>
    </row>
    <row r="54" spans="15:16" ht="21.75">
      <c r="O54" s="91"/>
      <c r="P54" s="91"/>
    </row>
    <row r="55" spans="15:16" ht="21.75">
      <c r="O55" s="91"/>
      <c r="P55" s="91"/>
    </row>
    <row r="56" spans="15:16" ht="21.75">
      <c r="O56" s="91"/>
      <c r="P56" s="91"/>
    </row>
    <row r="57" spans="1:16" ht="22.5">
      <c r="A57" s="41"/>
      <c r="O57" s="91"/>
      <c r="P57" s="91"/>
    </row>
    <row r="58" spans="1:16" ht="22.5">
      <c r="A58" s="41"/>
      <c r="L58" s="63"/>
      <c r="O58" s="91"/>
      <c r="P58" s="91"/>
    </row>
    <row r="59" spans="15:16" ht="21.75">
      <c r="O59" s="91"/>
      <c r="P59" s="91"/>
    </row>
    <row r="60" spans="15:16" ht="21.75">
      <c r="O60" s="91"/>
      <c r="P60" s="91"/>
    </row>
    <row r="61" spans="15:16" ht="21.75">
      <c r="O61" s="91"/>
      <c r="P61" s="91"/>
    </row>
    <row r="62" spans="1:16" ht="21.75">
      <c r="A62" s="63"/>
      <c r="O62" s="91"/>
      <c r="P62" s="91"/>
    </row>
    <row r="63" spans="1:16" ht="21.75">
      <c r="A63" s="63"/>
      <c r="O63" s="91"/>
      <c r="P63" s="91"/>
    </row>
    <row r="64" ht="21.75">
      <c r="A64" s="63"/>
    </row>
    <row r="65" ht="21.75"/>
    <row r="66" ht="21.75"/>
    <row r="67" spans="12:16" ht="21.75">
      <c r="L67" s="154"/>
      <c r="N67" s="154"/>
      <c r="O67" s="191"/>
      <c r="P67" s="191"/>
    </row>
    <row r="68" ht="21.75"/>
    <row r="69" ht="21.75"/>
    <row r="70" ht="21.75"/>
  </sheetData>
  <sheetProtection password="F7ED" sheet="1"/>
  <mergeCells count="3">
    <mergeCell ref="I4:Q4"/>
    <mergeCell ref="I8:Q8"/>
    <mergeCell ref="K5:M5"/>
  </mergeCells>
  <printOptions/>
  <pageMargins left="0.984251968503937" right="0.22" top="0.47244094488189" bottom="0.393700787401575" header="0.511811023622047" footer="0.393700787401575"/>
  <pageSetup firstPageNumber="9" useFirstPageNumber="1" horizontalDpi="600" verticalDpi="600" orientation="landscape" paperSize="9" scale="83" r:id="rId1"/>
  <headerFooter alignWithMargins="0">
    <oddFooter>&amp;L        หมายเหตุประกอบงบการเงินเป็นส่วนหนึ่งของงบการเงินนี้
&amp;R&amp;P</oddFooter>
  </headerFooter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91"/>
  <sheetViews>
    <sheetView showGridLines="0" view="pageBreakPreview" zoomScaleSheetLayoutView="100" zoomScalePageLayoutView="0" workbookViewId="0" topLeftCell="A1">
      <selection activeCell="D12" sqref="D12"/>
    </sheetView>
  </sheetViews>
  <sheetFormatPr defaultColWidth="10.8515625" defaultRowHeight="24" customHeight="1"/>
  <cols>
    <col min="1" max="3" width="1.8515625" style="36" customWidth="1"/>
    <col min="4" max="4" width="40.8515625" style="36" customWidth="1"/>
    <col min="5" max="5" width="9.7109375" style="36" customWidth="1"/>
    <col min="6" max="6" width="16.140625" style="8" customWidth="1"/>
    <col min="7" max="7" width="1.8515625" style="36" customWidth="1"/>
    <col min="8" max="8" width="14.57421875" style="36" customWidth="1"/>
    <col min="9" max="9" width="2.00390625" style="36" customWidth="1"/>
    <col min="10" max="10" width="15.140625" style="36" customWidth="1"/>
    <col min="11" max="11" width="1.57421875" style="36" customWidth="1"/>
    <col min="12" max="12" width="15.28125" style="36" bestFit="1" customWidth="1"/>
    <col min="13" max="13" width="15.7109375" style="36" customWidth="1"/>
    <col min="14" max="14" width="3.28125" style="36" customWidth="1"/>
    <col min="15" max="15" width="15.28125" style="36" customWidth="1"/>
    <col min="16" max="16384" width="10.8515625" style="36" customWidth="1"/>
  </cols>
  <sheetData>
    <row r="1" spans="1:12" s="2" customFormat="1" ht="24" customHeight="1">
      <c r="A1" s="7" t="s">
        <v>49</v>
      </c>
      <c r="B1" s="7"/>
      <c r="C1" s="7"/>
      <c r="D1" s="7"/>
      <c r="E1" s="7"/>
      <c r="F1" s="26"/>
      <c r="G1" s="7"/>
      <c r="H1" s="7"/>
      <c r="I1" s="7"/>
      <c r="J1" s="7"/>
      <c r="K1" s="7"/>
      <c r="L1" s="19"/>
    </row>
    <row r="2" spans="1:12" s="2" customFormat="1" ht="24" customHeight="1">
      <c r="A2" s="7" t="s">
        <v>19</v>
      </c>
      <c r="B2" s="7"/>
      <c r="C2" s="7"/>
      <c r="D2" s="7"/>
      <c r="E2" s="7"/>
      <c r="F2" s="26"/>
      <c r="G2" s="7"/>
      <c r="H2" s="7"/>
      <c r="I2" s="7"/>
      <c r="J2" s="7"/>
      <c r="K2" s="7"/>
      <c r="L2" s="19"/>
    </row>
    <row r="3" spans="1:8" ht="23.25">
      <c r="A3" s="181" t="s">
        <v>159</v>
      </c>
      <c r="F3" s="22"/>
      <c r="G3" s="47"/>
      <c r="H3" s="47"/>
    </row>
    <row r="4" spans="6:12" ht="21.75">
      <c r="F4" s="211" t="s">
        <v>28</v>
      </c>
      <c r="G4" s="211"/>
      <c r="H4" s="211"/>
      <c r="I4" s="46"/>
      <c r="J4" s="20" t="s">
        <v>31</v>
      </c>
      <c r="K4" s="48"/>
      <c r="L4" s="48"/>
    </row>
    <row r="5" spans="5:12" ht="19.5" customHeight="1">
      <c r="E5" s="22" t="s">
        <v>16</v>
      </c>
      <c r="F5" s="96">
        <v>2558</v>
      </c>
      <c r="G5" s="47"/>
      <c r="H5" s="49">
        <v>2557</v>
      </c>
      <c r="J5" s="49">
        <v>2558</v>
      </c>
      <c r="K5" s="47"/>
      <c r="L5" s="49">
        <v>2557</v>
      </c>
    </row>
    <row r="6" spans="6:12" ht="19.5" customHeight="1">
      <c r="F6" s="212" t="s">
        <v>139</v>
      </c>
      <c r="G6" s="212"/>
      <c r="H6" s="212"/>
      <c r="I6" s="212"/>
      <c r="J6" s="212"/>
      <c r="K6" s="212"/>
      <c r="L6" s="212"/>
    </row>
    <row r="7" spans="1:12" ht="21.75">
      <c r="A7" s="29" t="s">
        <v>20</v>
      </c>
      <c r="J7" s="38"/>
      <c r="K7" s="38"/>
      <c r="L7" s="38"/>
    </row>
    <row r="8" spans="1:12" ht="21.75">
      <c r="A8" s="35" t="s">
        <v>143</v>
      </c>
      <c r="F8" s="82">
        <v>2687916335</v>
      </c>
      <c r="H8" s="82">
        <v>1609474026</v>
      </c>
      <c r="J8" s="38">
        <v>2281212538</v>
      </c>
      <c r="K8" s="38"/>
      <c r="L8" s="38">
        <v>1296745387</v>
      </c>
    </row>
    <row r="9" spans="6:8" s="46" customFormat="1" ht="3.75" customHeight="1">
      <c r="F9" s="59"/>
      <c r="G9" s="57"/>
      <c r="H9" s="59"/>
    </row>
    <row r="10" spans="1:12" ht="21.75">
      <c r="A10" s="8" t="s">
        <v>24</v>
      </c>
      <c r="H10" s="8"/>
      <c r="J10" s="38"/>
      <c r="K10" s="38"/>
      <c r="L10" s="38"/>
    </row>
    <row r="11" spans="1:12" ht="21.75">
      <c r="A11" s="50" t="s">
        <v>47</v>
      </c>
      <c r="F11" s="82">
        <v>718341375</v>
      </c>
      <c r="H11" s="82">
        <v>403610988</v>
      </c>
      <c r="J11" s="82">
        <v>98309226</v>
      </c>
      <c r="K11" s="38"/>
      <c r="L11" s="82">
        <v>94071385</v>
      </c>
    </row>
    <row r="12" spans="1:12" ht="21.75">
      <c r="A12" s="50" t="s">
        <v>117</v>
      </c>
      <c r="F12" s="82">
        <v>14952635</v>
      </c>
      <c r="H12" s="82">
        <v>8373467</v>
      </c>
      <c r="J12" s="67">
        <v>0</v>
      </c>
      <c r="K12" s="38"/>
      <c r="L12" s="67">
        <v>0</v>
      </c>
    </row>
    <row r="13" spans="1:12" ht="21.75">
      <c r="A13" s="50" t="s">
        <v>118</v>
      </c>
      <c r="F13" s="82">
        <v>1992789</v>
      </c>
      <c r="H13" s="82">
        <v>1937712</v>
      </c>
      <c r="I13" s="83"/>
      <c r="J13" s="82">
        <v>0</v>
      </c>
      <c r="K13" s="38"/>
      <c r="L13" s="82">
        <v>0</v>
      </c>
    </row>
    <row r="14" spans="1:12" ht="21.75">
      <c r="A14" s="50" t="s">
        <v>142</v>
      </c>
      <c r="F14" s="82">
        <v>0</v>
      </c>
      <c r="H14" s="82">
        <v>5332091</v>
      </c>
      <c r="J14" s="82">
        <v>0</v>
      </c>
      <c r="K14" s="38"/>
      <c r="L14" s="82">
        <v>5332091</v>
      </c>
    </row>
    <row r="15" spans="1:12" ht="21.75">
      <c r="A15" s="50" t="s">
        <v>92</v>
      </c>
      <c r="F15" s="82">
        <v>-10172201</v>
      </c>
      <c r="H15" s="82">
        <v>-11587965</v>
      </c>
      <c r="I15" s="83"/>
      <c r="J15" s="82">
        <v>-53647879</v>
      </c>
      <c r="K15" s="38"/>
      <c r="L15" s="82">
        <v>-23944762</v>
      </c>
    </row>
    <row r="16" spans="1:12" ht="21.75">
      <c r="A16" s="50" t="s">
        <v>128</v>
      </c>
      <c r="F16" s="82">
        <v>0</v>
      </c>
      <c r="H16" s="82">
        <v>0</v>
      </c>
      <c r="I16" s="83"/>
      <c r="J16" s="82">
        <v>-2058846329</v>
      </c>
      <c r="K16" s="38"/>
      <c r="L16" s="82">
        <v>-1109499894</v>
      </c>
    </row>
    <row r="17" spans="1:12" ht="21.75">
      <c r="A17" s="50" t="s">
        <v>93</v>
      </c>
      <c r="F17" s="82">
        <v>646111022</v>
      </c>
      <c r="H17" s="82">
        <v>327745407</v>
      </c>
      <c r="J17" s="38">
        <v>94302192</v>
      </c>
      <c r="K17" s="38"/>
      <c r="L17" s="38">
        <v>30381579</v>
      </c>
    </row>
    <row r="18" spans="1:12" ht="21.75">
      <c r="A18" s="50" t="s">
        <v>91</v>
      </c>
      <c r="F18" s="82">
        <v>731092</v>
      </c>
      <c r="H18" s="82">
        <v>1402545</v>
      </c>
      <c r="J18" s="82">
        <v>538981</v>
      </c>
      <c r="K18" s="38"/>
      <c r="L18" s="82">
        <v>579901</v>
      </c>
    </row>
    <row r="19" spans="1:12" ht="21.75">
      <c r="A19" s="50" t="s">
        <v>173</v>
      </c>
      <c r="F19" s="82">
        <v>5914422</v>
      </c>
      <c r="H19" s="82">
        <v>1605573</v>
      </c>
      <c r="J19" s="82">
        <v>1655075</v>
      </c>
      <c r="K19" s="38"/>
      <c r="L19" s="82">
        <v>1092970</v>
      </c>
    </row>
    <row r="20" spans="1:12" ht="21.75">
      <c r="A20" s="50" t="s">
        <v>156</v>
      </c>
      <c r="F20" s="82">
        <v>39091321</v>
      </c>
      <c r="H20" s="82">
        <v>4918808</v>
      </c>
      <c r="J20" s="82">
        <v>0</v>
      </c>
      <c r="K20" s="38"/>
      <c r="L20" s="82">
        <v>0</v>
      </c>
    </row>
    <row r="21" spans="1:12" ht="21.75">
      <c r="A21" s="50" t="s">
        <v>124</v>
      </c>
      <c r="F21" s="82">
        <v>0</v>
      </c>
      <c r="H21" s="82">
        <v>0</v>
      </c>
      <c r="I21" s="83"/>
      <c r="J21" s="82">
        <v>-39553469</v>
      </c>
      <c r="K21" s="38"/>
      <c r="L21" s="82">
        <v>-10766000</v>
      </c>
    </row>
    <row r="22" spans="1:12" ht="24" customHeight="1">
      <c r="A22" s="50" t="s">
        <v>135</v>
      </c>
      <c r="F22" s="82">
        <v>28320710</v>
      </c>
      <c r="H22" s="82">
        <v>20489642</v>
      </c>
      <c r="J22" s="139">
        <f>'FS,PL'!L111</f>
        <v>14702190</v>
      </c>
      <c r="L22" s="139">
        <v>2613160</v>
      </c>
    </row>
    <row r="23" spans="6:12" ht="21.75">
      <c r="F23" s="155">
        <f>SUM(F8:F22)</f>
        <v>4133199500</v>
      </c>
      <c r="H23" s="155">
        <f>SUM(H8:H22)</f>
        <v>2373302294</v>
      </c>
      <c r="J23" s="51">
        <f>SUM(J8:J22)</f>
        <v>338672525</v>
      </c>
      <c r="K23" s="38"/>
      <c r="L23" s="84">
        <f>SUM(L8:L22)</f>
        <v>286605817</v>
      </c>
    </row>
    <row r="24" spans="1:12" ht="21.75">
      <c r="A24" s="53" t="s">
        <v>41</v>
      </c>
      <c r="B24" s="3"/>
      <c r="F24" s="84"/>
      <c r="H24" s="84"/>
      <c r="J24" s="84"/>
      <c r="K24" s="38"/>
      <c r="L24" s="84"/>
    </row>
    <row r="25" spans="1:12" ht="21.75">
      <c r="A25" s="50" t="s">
        <v>106</v>
      </c>
      <c r="B25" s="3"/>
      <c r="F25" s="84">
        <v>-361278605</v>
      </c>
      <c r="H25" s="84">
        <v>-164099152</v>
      </c>
      <c r="J25" s="84">
        <v>-7149808</v>
      </c>
      <c r="K25" s="38"/>
      <c r="L25" s="84">
        <v>172082443</v>
      </c>
    </row>
    <row r="26" spans="1:12" ht="21.75">
      <c r="A26" s="50" t="s">
        <v>107</v>
      </c>
      <c r="B26" s="3"/>
      <c r="F26" s="84">
        <f>-251846620</f>
        <v>-251846620</v>
      </c>
      <c r="H26" s="84">
        <v>-146462277</v>
      </c>
      <c r="J26" s="84">
        <v>-40828836</v>
      </c>
      <c r="K26" s="38"/>
      <c r="L26" s="84">
        <v>13843652</v>
      </c>
    </row>
    <row r="27" spans="1:12" ht="21.75">
      <c r="A27" s="98" t="s">
        <v>26</v>
      </c>
      <c r="B27" s="3"/>
      <c r="F27" s="84">
        <v>-17733726</v>
      </c>
      <c r="H27" s="84">
        <v>68050636</v>
      </c>
      <c r="J27" s="84">
        <v>-17733726</v>
      </c>
      <c r="K27" s="38"/>
      <c r="L27" s="84">
        <v>66290290</v>
      </c>
    </row>
    <row r="28" spans="1:12" ht="21.75">
      <c r="A28" s="35" t="s">
        <v>50</v>
      </c>
      <c r="B28" s="3"/>
      <c r="F28" s="84">
        <v>223685</v>
      </c>
      <c r="H28" s="84">
        <v>0</v>
      </c>
      <c r="J28" s="84">
        <v>223685</v>
      </c>
      <c r="K28" s="38"/>
      <c r="L28" s="84">
        <v>0</v>
      </c>
    </row>
    <row r="29" spans="1:12" ht="21.75">
      <c r="A29" s="98" t="s">
        <v>4</v>
      </c>
      <c r="B29" s="3"/>
      <c r="F29" s="84">
        <v>-16467814</v>
      </c>
      <c r="H29" s="84">
        <v>60882386</v>
      </c>
      <c r="J29" s="84">
        <v>106437</v>
      </c>
      <c r="K29" s="38"/>
      <c r="L29" s="84">
        <v>2199711</v>
      </c>
    </row>
    <row r="30" spans="1:12" ht="21.75">
      <c r="A30" s="50" t="s">
        <v>25</v>
      </c>
      <c r="B30" s="54"/>
      <c r="F30" s="84">
        <v>-54826121</v>
      </c>
      <c r="H30" s="84">
        <v>-45410209</v>
      </c>
      <c r="J30" s="84">
        <v>-3197950</v>
      </c>
      <c r="K30" s="38"/>
      <c r="L30" s="84">
        <v>-24715800</v>
      </c>
    </row>
    <row r="31" spans="1:12" ht="21.75">
      <c r="A31" s="50" t="s">
        <v>99</v>
      </c>
      <c r="B31" s="54"/>
      <c r="F31" s="84">
        <v>5859981</v>
      </c>
      <c r="H31" s="84">
        <v>-33237815</v>
      </c>
      <c r="J31" s="84">
        <v>8694609</v>
      </c>
      <c r="K31" s="38"/>
      <c r="L31" s="84">
        <v>-38504461</v>
      </c>
    </row>
    <row r="32" spans="1:12" ht="21.75">
      <c r="A32" s="50" t="s">
        <v>100</v>
      </c>
      <c r="B32" s="54"/>
      <c r="F32" s="84">
        <f>60938464-1059561</f>
        <v>59878903</v>
      </c>
      <c r="H32" s="84">
        <v>88655179</v>
      </c>
      <c r="J32" s="84">
        <v>31094517</v>
      </c>
      <c r="K32" s="38"/>
      <c r="L32" s="84">
        <v>38754735</v>
      </c>
    </row>
    <row r="33" spans="1:12" ht="21.75">
      <c r="A33" s="35" t="s">
        <v>172</v>
      </c>
      <c r="B33" s="54"/>
      <c r="F33" s="84">
        <v>-3459260</v>
      </c>
      <c r="H33" s="84">
        <v>-13884841</v>
      </c>
      <c r="J33" s="84">
        <v>-1963</v>
      </c>
      <c r="K33" s="38"/>
      <c r="L33" s="84">
        <v>-130980</v>
      </c>
    </row>
    <row r="34" spans="1:12" ht="21.75">
      <c r="A34" s="50" t="s">
        <v>57</v>
      </c>
      <c r="B34" s="54"/>
      <c r="F34" s="67">
        <v>0</v>
      </c>
      <c r="H34" s="38">
        <v>-38837591</v>
      </c>
      <c r="J34" s="67">
        <v>0</v>
      </c>
      <c r="K34" s="38"/>
      <c r="L34" s="38">
        <v>-27377764</v>
      </c>
    </row>
    <row r="35" spans="1:12" ht="21.75">
      <c r="A35" s="98" t="s">
        <v>149</v>
      </c>
      <c r="B35" s="135"/>
      <c r="F35" s="67">
        <v>0</v>
      </c>
      <c r="H35" s="38">
        <v>-641394</v>
      </c>
      <c r="J35" s="67">
        <v>0</v>
      </c>
      <c r="K35" s="38"/>
      <c r="L35" s="67">
        <v>0</v>
      </c>
    </row>
    <row r="36" spans="1:12" ht="21.75">
      <c r="A36" s="50" t="s">
        <v>131</v>
      </c>
      <c r="B36" s="54"/>
      <c r="F36" s="155">
        <f>SUM(F23:F35)</f>
        <v>3493549923</v>
      </c>
      <c r="H36" s="155">
        <f>SUM(H23:H35)</f>
        <v>2148317216</v>
      </c>
      <c r="J36" s="155">
        <f>SUM(J23:J35)</f>
        <v>309879490</v>
      </c>
      <c r="K36" s="38"/>
      <c r="L36" s="155">
        <f>SUM(L23:L35)</f>
        <v>489047643</v>
      </c>
    </row>
    <row r="37" spans="1:12" ht="21.75">
      <c r="A37" s="50" t="s">
        <v>130</v>
      </c>
      <c r="B37" s="54"/>
      <c r="F37" s="84">
        <v>-37740031</v>
      </c>
      <c r="H37" s="84">
        <v>-41262319</v>
      </c>
      <c r="J37" s="84">
        <v>-23781759</v>
      </c>
      <c r="K37" s="38"/>
      <c r="L37" s="84">
        <v>-13271118</v>
      </c>
    </row>
    <row r="38" spans="1:12" ht="21.75">
      <c r="A38" s="56" t="s">
        <v>132</v>
      </c>
      <c r="B38" s="3"/>
      <c r="C38" s="3"/>
      <c r="D38" s="3"/>
      <c r="E38" s="3"/>
      <c r="F38" s="85">
        <f>SUM(F36:F37)</f>
        <v>3455809892</v>
      </c>
      <c r="G38" s="3"/>
      <c r="H38" s="85">
        <f>SUM(H36:H37)</f>
        <v>2107054897</v>
      </c>
      <c r="I38" s="3"/>
      <c r="J38" s="85">
        <f>SUM(J36:J37)</f>
        <v>286097731</v>
      </c>
      <c r="K38" s="3"/>
      <c r="L38" s="85">
        <f>SUM(L36:L37)</f>
        <v>475776525</v>
      </c>
    </row>
    <row r="39" spans="1:12" ht="3.75" customHeight="1">
      <c r="A39" s="56"/>
      <c r="B39" s="3"/>
      <c r="C39" s="3"/>
      <c r="D39" s="3"/>
      <c r="E39" s="3"/>
      <c r="F39" s="157"/>
      <c r="G39" s="3"/>
      <c r="H39" s="157"/>
      <c r="I39" s="3"/>
      <c r="J39" s="157"/>
      <c r="K39" s="3"/>
      <c r="L39" s="157"/>
    </row>
    <row r="40" spans="1:14" s="8" customFormat="1" ht="21.75">
      <c r="A40" s="61" t="s">
        <v>21</v>
      </c>
      <c r="F40" s="86"/>
      <c r="H40" s="86"/>
      <c r="J40" s="86"/>
      <c r="K40" s="62"/>
      <c r="L40" s="86"/>
      <c r="N40" s="62"/>
    </row>
    <row r="41" spans="1:14" s="8" customFormat="1" ht="21.75">
      <c r="A41" s="54" t="s">
        <v>95</v>
      </c>
      <c r="F41" s="82">
        <v>10038407</v>
      </c>
      <c r="G41" s="36"/>
      <c r="H41" s="82">
        <v>12414324</v>
      </c>
      <c r="I41" s="36"/>
      <c r="J41" s="82">
        <v>4223620</v>
      </c>
      <c r="K41" s="38"/>
      <c r="L41" s="82">
        <v>29661039</v>
      </c>
      <c r="N41" s="62"/>
    </row>
    <row r="42" spans="1:14" s="8" customFormat="1" ht="21.75">
      <c r="A42" s="54" t="s">
        <v>133</v>
      </c>
      <c r="F42" s="82">
        <v>0</v>
      </c>
      <c r="G42" s="36"/>
      <c r="H42" s="82">
        <v>0</v>
      </c>
      <c r="I42" s="36"/>
      <c r="J42" s="82">
        <v>2058846329</v>
      </c>
      <c r="K42" s="38"/>
      <c r="L42" s="82">
        <v>1109499894</v>
      </c>
      <c r="N42" s="62"/>
    </row>
    <row r="43" spans="1:14" s="8" customFormat="1" ht="21.75">
      <c r="A43" s="54" t="s">
        <v>151</v>
      </c>
      <c r="F43" s="82">
        <v>-73811641</v>
      </c>
      <c r="H43" s="82">
        <v>248701723</v>
      </c>
      <c r="J43" s="84">
        <v>-19609911</v>
      </c>
      <c r="K43" s="84"/>
      <c r="L43" s="84">
        <v>3339751</v>
      </c>
      <c r="N43" s="62"/>
    </row>
    <row r="44" spans="1:14" s="8" customFormat="1" ht="21.75">
      <c r="A44" s="54" t="s">
        <v>127</v>
      </c>
      <c r="F44" s="82">
        <v>-400000</v>
      </c>
      <c r="H44" s="82">
        <v>-350000</v>
      </c>
      <c r="J44" s="84">
        <v>-234620000</v>
      </c>
      <c r="K44" s="84"/>
      <c r="L44" s="84">
        <v>-583350000</v>
      </c>
      <c r="N44" s="62"/>
    </row>
    <row r="45" spans="1:14" s="8" customFormat="1" ht="21.75">
      <c r="A45" s="54" t="s">
        <v>119</v>
      </c>
      <c r="F45" s="82">
        <v>0</v>
      </c>
      <c r="H45" s="82">
        <v>20000000</v>
      </c>
      <c r="J45" s="84">
        <v>661720000</v>
      </c>
      <c r="K45" s="84"/>
      <c r="L45" s="84">
        <v>682000000</v>
      </c>
      <c r="N45" s="62"/>
    </row>
    <row r="46" spans="1:12" s="2" customFormat="1" ht="24" customHeight="1">
      <c r="A46" s="7" t="s">
        <v>49</v>
      </c>
      <c r="B46" s="7"/>
      <c r="C46" s="7"/>
      <c r="D46" s="7"/>
      <c r="E46" s="7"/>
      <c r="F46" s="26"/>
      <c r="G46" s="7"/>
      <c r="H46" s="7"/>
      <c r="I46" s="7"/>
      <c r="J46" s="7"/>
      <c r="K46" s="7"/>
      <c r="L46" s="19"/>
    </row>
    <row r="47" spans="1:12" s="2" customFormat="1" ht="24" customHeight="1">
      <c r="A47" s="7" t="s">
        <v>19</v>
      </c>
      <c r="B47" s="7"/>
      <c r="C47" s="7"/>
      <c r="D47" s="7"/>
      <c r="E47" s="7"/>
      <c r="F47" s="26"/>
      <c r="G47" s="7"/>
      <c r="H47" s="7"/>
      <c r="I47" s="7"/>
      <c r="J47" s="7"/>
      <c r="K47" s="7"/>
      <c r="L47" s="19"/>
    </row>
    <row r="48" spans="1:8" ht="23.25">
      <c r="A48" s="181" t="s">
        <v>159</v>
      </c>
      <c r="F48" s="22"/>
      <c r="G48" s="47"/>
      <c r="H48" s="47"/>
    </row>
    <row r="49" spans="6:12" ht="21.75">
      <c r="F49" s="211" t="s">
        <v>28</v>
      </c>
      <c r="G49" s="211"/>
      <c r="H49" s="211"/>
      <c r="I49" s="46"/>
      <c r="J49" s="20" t="s">
        <v>31</v>
      </c>
      <c r="K49" s="48"/>
      <c r="L49" s="48"/>
    </row>
    <row r="50" spans="5:12" ht="20.25" customHeight="1">
      <c r="E50" s="22" t="s">
        <v>16</v>
      </c>
      <c r="F50" s="96">
        <v>2558</v>
      </c>
      <c r="G50" s="47"/>
      <c r="H50" s="49">
        <v>2557</v>
      </c>
      <c r="J50" s="49">
        <v>2558</v>
      </c>
      <c r="K50" s="47"/>
      <c r="L50" s="49">
        <v>2557</v>
      </c>
    </row>
    <row r="51" spans="6:12" ht="20.25" customHeight="1">
      <c r="F51" s="212" t="s">
        <v>139</v>
      </c>
      <c r="G51" s="212"/>
      <c r="H51" s="212"/>
      <c r="I51" s="212"/>
      <c r="J51" s="212"/>
      <c r="K51" s="212"/>
      <c r="L51" s="212"/>
    </row>
    <row r="52" spans="1:14" ht="21.75">
      <c r="A52" s="98" t="s">
        <v>78</v>
      </c>
      <c r="F52" s="82">
        <v>0</v>
      </c>
      <c r="H52" s="82">
        <v>0</v>
      </c>
      <c r="J52" s="84">
        <v>-3110200000</v>
      </c>
      <c r="K52" s="38"/>
      <c r="L52" s="84">
        <v>-3502083880</v>
      </c>
      <c r="N52" s="38"/>
    </row>
    <row r="53" spans="1:14" ht="21.75">
      <c r="A53" s="50" t="s">
        <v>136</v>
      </c>
      <c r="F53" s="82">
        <v>0</v>
      </c>
      <c r="H53" s="82">
        <v>0</v>
      </c>
      <c r="J53" s="82">
        <v>0</v>
      </c>
      <c r="K53" s="38"/>
      <c r="L53" s="82">
        <v>1216783970</v>
      </c>
      <c r="N53" s="38"/>
    </row>
    <row r="54" spans="1:14" ht="21.75">
      <c r="A54" s="50" t="s">
        <v>96</v>
      </c>
      <c r="F54" s="82">
        <v>-11689539020</v>
      </c>
      <c r="H54" s="82">
        <v>-8608700278</v>
      </c>
      <c r="J54" s="84">
        <v>-23795437</v>
      </c>
      <c r="L54" s="84">
        <v>-387943115</v>
      </c>
      <c r="N54" s="51"/>
    </row>
    <row r="55" spans="1:14" ht="21.75">
      <c r="A55" s="50" t="s">
        <v>97</v>
      </c>
      <c r="F55" s="82">
        <f>122174754-26978</f>
        <v>122147776</v>
      </c>
      <c r="H55" s="82">
        <v>498571000</v>
      </c>
      <c r="J55" s="82">
        <v>3280412</v>
      </c>
      <c r="K55" s="38"/>
      <c r="L55" s="82">
        <v>226869200</v>
      </c>
      <c r="N55" s="38"/>
    </row>
    <row r="56" spans="1:14" ht="21.75">
      <c r="A56" s="98" t="s">
        <v>110</v>
      </c>
      <c r="F56" s="82">
        <v>0</v>
      </c>
      <c r="H56" s="82">
        <v>0</v>
      </c>
      <c r="J56" s="84">
        <v>-200126474</v>
      </c>
      <c r="L56" s="84">
        <v>-348628727</v>
      </c>
      <c r="N56" s="51"/>
    </row>
    <row r="57" spans="1:14" ht="21.75">
      <c r="A57" s="50" t="s">
        <v>174</v>
      </c>
      <c r="F57" s="82">
        <v>0</v>
      </c>
      <c r="H57" s="82">
        <v>0</v>
      </c>
      <c r="J57" s="84">
        <v>7875001</v>
      </c>
      <c r="L57" s="84">
        <v>0</v>
      </c>
      <c r="N57" s="51"/>
    </row>
    <row r="58" spans="1:14" ht="21.75">
      <c r="A58" s="50" t="s">
        <v>157</v>
      </c>
      <c r="F58" s="82">
        <v>-13197197</v>
      </c>
      <c r="H58" s="82">
        <v>0</v>
      </c>
      <c r="J58" s="82">
        <v>0</v>
      </c>
      <c r="K58" s="38"/>
      <c r="L58" s="82">
        <v>0</v>
      </c>
      <c r="N58" s="38"/>
    </row>
    <row r="59" spans="1:14" ht="21.75">
      <c r="A59" s="50" t="s">
        <v>120</v>
      </c>
      <c r="F59" s="82">
        <f>-2519928</f>
        <v>-2519928</v>
      </c>
      <c r="H59" s="82">
        <v>-3858240</v>
      </c>
      <c r="J59" s="51">
        <v>-1896378</v>
      </c>
      <c r="L59" s="51">
        <v>-3558810</v>
      </c>
      <c r="N59" s="51"/>
    </row>
    <row r="60" spans="1:14" ht="21.75">
      <c r="A60" s="50" t="s">
        <v>51</v>
      </c>
      <c r="F60" s="82">
        <v>0</v>
      </c>
      <c r="H60" s="82">
        <v>1445527</v>
      </c>
      <c r="J60" s="82">
        <v>0</v>
      </c>
      <c r="K60" s="38"/>
      <c r="L60" s="82">
        <v>1445527</v>
      </c>
      <c r="N60" s="38"/>
    </row>
    <row r="61" spans="1:14" ht="21.75">
      <c r="A61" s="50" t="s">
        <v>138</v>
      </c>
      <c r="F61" s="82">
        <v>112454716</v>
      </c>
      <c r="H61" s="82">
        <v>0</v>
      </c>
      <c r="J61" s="82">
        <v>112454716</v>
      </c>
      <c r="K61" s="38"/>
      <c r="L61" s="82">
        <v>0</v>
      </c>
      <c r="N61" s="38"/>
    </row>
    <row r="62" spans="1:14" ht="21.75">
      <c r="A62" s="50" t="s">
        <v>175</v>
      </c>
      <c r="F62" s="82">
        <v>0</v>
      </c>
      <c r="H62" s="82">
        <v>0</v>
      </c>
      <c r="J62" s="82">
        <v>340600000</v>
      </c>
      <c r="K62" s="38"/>
      <c r="L62" s="82">
        <f>180000000</f>
        <v>180000000</v>
      </c>
      <c r="N62" s="38"/>
    </row>
    <row r="63" spans="1:14" ht="21.75">
      <c r="A63" s="50" t="s">
        <v>217</v>
      </c>
      <c r="F63" s="82">
        <v>535638420</v>
      </c>
      <c r="H63" s="82">
        <v>0</v>
      </c>
      <c r="J63" s="82">
        <v>0</v>
      </c>
      <c r="K63" s="38"/>
      <c r="L63" s="82">
        <v>0</v>
      </c>
      <c r="N63" s="38"/>
    </row>
    <row r="64" spans="1:12" ht="21.75">
      <c r="A64" s="50" t="s">
        <v>55</v>
      </c>
      <c r="B64" s="54"/>
      <c r="F64" s="84">
        <f>-500542599+155631</f>
        <v>-500386968</v>
      </c>
      <c r="H64" s="84">
        <v>-187076381</v>
      </c>
      <c r="J64" s="84">
        <v>-10411739</v>
      </c>
      <c r="K64" s="38"/>
      <c r="L64" s="84">
        <v>-8780278</v>
      </c>
    </row>
    <row r="65" spans="1:12" ht="21.75">
      <c r="A65" s="50" t="s">
        <v>125</v>
      </c>
      <c r="B65" s="54"/>
      <c r="F65" s="84">
        <v>192877128</v>
      </c>
      <c r="H65" s="84">
        <v>86393773</v>
      </c>
      <c r="J65" s="84">
        <v>0</v>
      </c>
      <c r="K65" s="38"/>
      <c r="L65" s="84">
        <v>0</v>
      </c>
    </row>
    <row r="66" spans="1:12" ht="21.75">
      <c r="A66" s="3" t="s">
        <v>134</v>
      </c>
      <c r="F66" s="10">
        <f>SUM(F41:F45)+SUM(F52:F65)</f>
        <v>-11306698307</v>
      </c>
      <c r="G66" s="11"/>
      <c r="H66" s="10">
        <f>SUM(H41:H45)+SUM(H52:H65)</f>
        <v>-7932458552</v>
      </c>
      <c r="I66" s="11"/>
      <c r="J66" s="10">
        <f>SUM(J41:J45)+SUM(J52:J65)</f>
        <v>-411659861</v>
      </c>
      <c r="K66" s="11"/>
      <c r="L66" s="10">
        <f>SUM(L41:L45)+SUM(L52:L65)</f>
        <v>-1384745429</v>
      </c>
    </row>
    <row r="67" spans="1:14" ht="8.25" customHeight="1">
      <c r="A67" s="3"/>
      <c r="H67" s="8"/>
      <c r="J67" s="44"/>
      <c r="K67" s="9"/>
      <c r="L67" s="44"/>
      <c r="N67" s="44"/>
    </row>
    <row r="68" spans="1:11" ht="21.75">
      <c r="A68" s="29" t="s">
        <v>22</v>
      </c>
      <c r="H68" s="8"/>
      <c r="K68" s="38"/>
    </row>
    <row r="69" spans="1:12" ht="21.75">
      <c r="A69" s="50" t="s">
        <v>94</v>
      </c>
      <c r="B69" s="54"/>
      <c r="F69" s="84">
        <v>-646059713</v>
      </c>
      <c r="H69" s="84">
        <f>-327958231-1484522</f>
        <v>-329442753</v>
      </c>
      <c r="J69" s="84">
        <v>-94565205</v>
      </c>
      <c r="K69" s="38"/>
      <c r="L69" s="84">
        <v>-29945358</v>
      </c>
    </row>
    <row r="70" spans="1:12" ht="21.75">
      <c r="A70" s="50" t="s">
        <v>183</v>
      </c>
      <c r="B70" s="54"/>
      <c r="F70" s="84">
        <v>0</v>
      </c>
      <c r="H70" s="84">
        <v>0</v>
      </c>
      <c r="J70" s="84">
        <v>314000000</v>
      </c>
      <c r="K70" s="38"/>
      <c r="L70" s="84">
        <v>0</v>
      </c>
    </row>
    <row r="71" spans="1:12" ht="21.75">
      <c r="A71" s="50" t="s">
        <v>188</v>
      </c>
      <c r="B71" s="54"/>
      <c r="F71" s="84">
        <v>0</v>
      </c>
      <c r="H71" s="84">
        <f>-O71</f>
        <v>0</v>
      </c>
      <c r="J71" s="84">
        <v>-260000000</v>
      </c>
      <c r="K71" s="38"/>
      <c r="L71" s="84">
        <v>0</v>
      </c>
    </row>
    <row r="72" spans="1:12" ht="21.75">
      <c r="A72" s="50" t="s">
        <v>113</v>
      </c>
      <c r="B72" s="135"/>
      <c r="F72" s="38">
        <v>4738495624</v>
      </c>
      <c r="G72" s="67"/>
      <c r="H72" s="38">
        <v>2378956293</v>
      </c>
      <c r="I72" s="67"/>
      <c r="J72" s="38">
        <v>4595768896</v>
      </c>
      <c r="K72" s="82"/>
      <c r="L72" s="38">
        <v>2378956293</v>
      </c>
    </row>
    <row r="73" spans="1:12" ht="21.75">
      <c r="A73" s="50" t="s">
        <v>98</v>
      </c>
      <c r="F73" s="38">
        <v>-3769877985</v>
      </c>
      <c r="H73" s="38">
        <v>-2242694300</v>
      </c>
      <c r="J73" s="38">
        <v>-3769877985</v>
      </c>
      <c r="K73" s="38"/>
      <c r="L73" s="38">
        <v>-2242694300</v>
      </c>
    </row>
    <row r="74" spans="1:12" ht="21.75">
      <c r="A74" s="50" t="s">
        <v>114</v>
      </c>
      <c r="F74" s="38">
        <v>10259744535</v>
      </c>
      <c r="H74" s="38">
        <v>6062930785</v>
      </c>
      <c r="J74" s="82">
        <v>0</v>
      </c>
      <c r="K74" s="38"/>
      <c r="L74" s="82">
        <v>529650000</v>
      </c>
    </row>
    <row r="75" spans="1:12" ht="21.75">
      <c r="A75" s="50" t="s">
        <v>79</v>
      </c>
      <c r="F75" s="38">
        <v>-1007611025</v>
      </c>
      <c r="H75" s="38">
        <v>-269952251</v>
      </c>
      <c r="J75" s="84">
        <v>-585662658</v>
      </c>
      <c r="K75" s="38"/>
      <c r="L75" s="84">
        <v>-65040000</v>
      </c>
    </row>
    <row r="76" spans="1:12" ht="21.75">
      <c r="A76" s="50" t="s">
        <v>121</v>
      </c>
      <c r="F76" s="38">
        <v>-4831841</v>
      </c>
      <c r="H76" s="38">
        <v>-4022699</v>
      </c>
      <c r="J76" s="84">
        <v>-2966908</v>
      </c>
      <c r="K76" s="38"/>
      <c r="L76" s="84">
        <v>-2862843</v>
      </c>
    </row>
    <row r="77" spans="1:12" ht="21.75">
      <c r="A77" s="50" t="s">
        <v>176</v>
      </c>
      <c r="F77" s="38">
        <v>-74600000</v>
      </c>
      <c r="H77" s="38">
        <v>-74600000</v>
      </c>
      <c r="J77" s="38">
        <v>-74600000</v>
      </c>
      <c r="K77" s="38"/>
      <c r="L77" s="38">
        <v>-74600000</v>
      </c>
    </row>
    <row r="78" spans="1:12" ht="21.75">
      <c r="A78" s="3" t="s">
        <v>137</v>
      </c>
      <c r="F78" s="10">
        <f>SUM(F69:F77)</f>
        <v>9495259595</v>
      </c>
      <c r="H78" s="10">
        <f>SUM(H69:H77)</f>
        <v>5521175075</v>
      </c>
      <c r="J78" s="10">
        <f>SUM(J69:J77)</f>
        <v>122096140</v>
      </c>
      <c r="K78" s="9"/>
      <c r="L78" s="10">
        <f>SUM(L69:L77)</f>
        <v>493463792</v>
      </c>
    </row>
    <row r="79" spans="6:12" ht="12" customHeight="1">
      <c r="F79" s="212"/>
      <c r="G79" s="212"/>
      <c r="H79" s="212"/>
      <c r="I79" s="212"/>
      <c r="J79" s="212"/>
      <c r="K79" s="212"/>
      <c r="L79" s="212"/>
    </row>
    <row r="80" spans="1:12" ht="21.75">
      <c r="A80" s="3" t="s">
        <v>48</v>
      </c>
      <c r="E80" s="25">
        <v>5</v>
      </c>
      <c r="F80" s="11">
        <f>+F66+F78+F38</f>
        <v>1644371180</v>
      </c>
      <c r="H80" s="11">
        <f>+H66+H78+H38</f>
        <v>-304228580</v>
      </c>
      <c r="J80" s="11">
        <f>SUM(J38,J66,J78)</f>
        <v>-3465990</v>
      </c>
      <c r="K80" s="9"/>
      <c r="L80" s="11">
        <f>SUM(L38,L66,L78)</f>
        <v>-415505112</v>
      </c>
    </row>
    <row r="81" spans="1:12" ht="21.75">
      <c r="A81" s="35" t="s">
        <v>122</v>
      </c>
      <c r="E81" s="25"/>
      <c r="F81" s="38">
        <v>1267881855</v>
      </c>
      <c r="G81" s="55"/>
      <c r="H81" s="38">
        <v>1572110435</v>
      </c>
      <c r="J81" s="38">
        <v>369208200</v>
      </c>
      <c r="K81" s="38"/>
      <c r="L81" s="38">
        <v>784713312</v>
      </c>
    </row>
    <row r="82" spans="1:12" ht="22.5" thickBot="1">
      <c r="A82" s="3" t="s">
        <v>145</v>
      </c>
      <c r="E82" s="25">
        <v>5</v>
      </c>
      <c r="F82" s="87">
        <f>SUM(F80:F81)</f>
        <v>2912253035</v>
      </c>
      <c r="G82" s="55"/>
      <c r="H82" s="87">
        <f>SUM(H80:H81)</f>
        <v>1267881855</v>
      </c>
      <c r="J82" s="87">
        <f>SUM(J80:J81)</f>
        <v>365742210</v>
      </c>
      <c r="K82" s="9"/>
      <c r="L82" s="87">
        <f>SUM(L80:L81)</f>
        <v>369208200</v>
      </c>
    </row>
    <row r="83" spans="1:12" ht="6.75" customHeight="1" thickTop="1">
      <c r="A83" s="3"/>
      <c r="F83" s="11"/>
      <c r="G83" s="55"/>
      <c r="H83" s="11"/>
      <c r="J83" s="11"/>
      <c r="K83" s="9"/>
      <c r="L83" s="11"/>
    </row>
    <row r="84" spans="1:12" ht="24" customHeight="1">
      <c r="A84" s="3" t="s">
        <v>123</v>
      </c>
      <c r="B84" s="60"/>
      <c r="E84" s="38"/>
      <c r="F84" s="38"/>
      <c r="H84" s="38"/>
      <c r="J84" s="38"/>
      <c r="L84" s="38"/>
    </row>
    <row r="85" spans="1:12" ht="24" customHeight="1">
      <c r="A85" s="35" t="s">
        <v>228</v>
      </c>
      <c r="B85" s="60"/>
      <c r="E85" s="38"/>
      <c r="F85" s="38">
        <v>200575242</v>
      </c>
      <c r="H85" s="82">
        <v>0</v>
      </c>
      <c r="J85" s="38">
        <v>1592750</v>
      </c>
      <c r="L85" s="82">
        <v>0</v>
      </c>
    </row>
    <row r="86" spans="1:12" ht="24" customHeight="1">
      <c r="A86" s="36" t="s">
        <v>155</v>
      </c>
      <c r="F86" s="82">
        <v>1059561</v>
      </c>
      <c r="H86" s="38">
        <v>1484522</v>
      </c>
      <c r="J86" s="82">
        <f>-N87</f>
        <v>0</v>
      </c>
      <c r="L86" s="82">
        <v>0</v>
      </c>
    </row>
    <row r="87" spans="1:17" ht="24" customHeight="1">
      <c r="A87" s="35" t="s">
        <v>177</v>
      </c>
      <c r="C87" s="140"/>
      <c r="E87" s="140"/>
      <c r="F87" s="82">
        <v>893215436</v>
      </c>
      <c r="G87" s="38"/>
      <c r="H87" s="82">
        <v>498491366</v>
      </c>
      <c r="I87" s="38"/>
      <c r="J87" s="82">
        <f>-J88</f>
        <v>0</v>
      </c>
      <c r="K87" s="38"/>
      <c r="L87" s="82">
        <v>10251239</v>
      </c>
      <c r="M87" s="140"/>
      <c r="N87" s="140"/>
      <c r="O87" s="140"/>
      <c r="P87" s="140"/>
      <c r="Q87" s="140"/>
    </row>
    <row r="88" spans="1:17" ht="24" customHeight="1">
      <c r="A88" s="35" t="s">
        <v>178</v>
      </c>
      <c r="C88" s="140"/>
      <c r="D88" s="140"/>
      <c r="E88" s="140"/>
      <c r="F88" s="82">
        <v>3450000</v>
      </c>
      <c r="G88" s="38"/>
      <c r="H88" s="82">
        <v>0</v>
      </c>
      <c r="I88" s="38"/>
      <c r="J88" s="82">
        <f>-J90</f>
        <v>0</v>
      </c>
      <c r="K88" s="38"/>
      <c r="L88" s="82">
        <v>0</v>
      </c>
      <c r="M88" s="141"/>
      <c r="N88" s="141"/>
      <c r="O88" s="141"/>
      <c r="P88" s="141"/>
      <c r="Q88" s="141"/>
    </row>
    <row r="89" spans="1:10" ht="24" customHeight="1">
      <c r="A89" s="35" t="s">
        <v>179</v>
      </c>
      <c r="J89" s="83"/>
    </row>
    <row r="90" spans="2:12" ht="24" customHeight="1">
      <c r="B90" s="35" t="s">
        <v>180</v>
      </c>
      <c r="F90" s="201">
        <v>175000000</v>
      </c>
      <c r="H90" s="82">
        <v>0</v>
      </c>
      <c r="J90" s="200">
        <f>-P88</f>
        <v>0</v>
      </c>
      <c r="L90" s="82">
        <v>0</v>
      </c>
    </row>
    <row r="91" spans="6:10" ht="24" customHeight="1">
      <c r="F91" s="131"/>
      <c r="J91" s="131">
        <f>IF(J82-'FS,PL'!L9&lt;&gt;0,"งบไม่ดุลครับ","")</f>
      </c>
    </row>
  </sheetData>
  <sheetProtection password="F7ED" sheet="1"/>
  <mergeCells count="5">
    <mergeCell ref="F79:L79"/>
    <mergeCell ref="F49:H49"/>
    <mergeCell ref="F51:L51"/>
    <mergeCell ref="F4:H4"/>
    <mergeCell ref="F6:L6"/>
  </mergeCells>
  <printOptions/>
  <pageMargins left="0.984251968503937" right="0.31496062992126" top="0.47244094488189" bottom="0.393700787401575" header="0.511811023622047" footer="0.393700787401575"/>
  <pageSetup firstPageNumber="11" useFirstPageNumber="1" horizontalDpi="600" verticalDpi="600" orientation="portrait" paperSize="9" scale="79" r:id="rId1"/>
  <headerFooter alignWithMargins="0">
    <oddFooter>&amp;L&amp;14          &amp;15หมายเหตุประกอบงบการเงินเป็นส่วนหนึ่งของงบการเงินนี้&amp;14
&amp;R&amp;P</oddFooter>
  </headerFooter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NPS Saim</dc:creator>
  <cp:keywords/>
  <dc:description/>
  <cp:lastModifiedBy>saowarot</cp:lastModifiedBy>
  <cp:lastPrinted>2016-02-26T08:20:46Z</cp:lastPrinted>
  <dcterms:created xsi:type="dcterms:W3CDTF">2001-01-22T03:58:50Z</dcterms:created>
  <dcterms:modified xsi:type="dcterms:W3CDTF">2016-02-26T11:54:36Z</dcterms:modified>
  <cp:category/>
  <cp:version/>
  <cp:contentType/>
  <cp:contentStatus/>
</cp:coreProperties>
</file>