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4730" yWindow="65221" windowWidth="14340" windowHeight="9450" activeTab="0"/>
  </bookViews>
  <sheets>
    <sheet name="FS,PL" sheetId="1" r:id="rId1"/>
    <sheet name="CH_Con" sheetId="2" r:id="rId2"/>
    <sheet name="CHANGE (SE)" sheetId="3" r:id="rId3"/>
    <sheet name="CF" sheetId="4" r:id="rId4"/>
    <sheet name="Sheet1" sheetId="5" r:id="rId5"/>
  </sheets>
  <definedNames>
    <definedName name="_xlnm.Print_Area" localSheetId="3">'CF'!$A$1:$L$88</definedName>
    <definedName name="_xlnm.Print_Area" localSheetId="1">'CH_Con'!$A$1:$R$25</definedName>
    <definedName name="_xlnm.Print_Area" localSheetId="0">'FS,PL'!$A$1:$N$132</definedName>
  </definedNames>
  <calcPr fullCalcOnLoad="1"/>
</workbook>
</file>

<file path=xl/sharedStrings.xml><?xml version="1.0" encoding="utf-8"?>
<sst xmlns="http://schemas.openxmlformats.org/spreadsheetml/2006/main" count="292" uniqueCount="201">
  <si>
    <t>สินทรัพย์</t>
  </si>
  <si>
    <t>หนี้สินและส่วนของผู้ถือหุ้น</t>
  </si>
  <si>
    <t>งบแสดงการเปลี่ยนแปลงส่วนของผู้ถือหุ้น</t>
  </si>
  <si>
    <t>สินทรัพย์หมุนเวียน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</si>
  <si>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</si>
  <si>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</si>
  <si>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</si>
  <si>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</t>
  </si>
  <si>
    <t>รวมสินทรัพย์ไม่หมุนเวียน</t>
  </si>
  <si>
    <t>หนี้สินหมุนเวียน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</si>
  <si>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</si>
  <si>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</si>
  <si>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</si>
  <si>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</si>
  <si>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รายได้อื่น</t>
  </si>
  <si>
    <t>รวมค่าใช้จ่าย</t>
  </si>
  <si>
    <t>หมายเหตุ</t>
  </si>
  <si>
    <t>ทุนจดทะเบียน</t>
  </si>
  <si>
    <t xml:space="preserve">รายได้ </t>
  </si>
  <si>
    <t>งบกระแสเงินสด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</si>
  <si>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</si>
  <si>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</si>
  <si>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</si>
  <si>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</t>
  </si>
  <si>
    <t>รายการปรับปรุง</t>
  </si>
  <si>
    <t>สินทรัพย์ไม่หมุนเวียนอื่น</t>
  </si>
  <si>
    <t>สินค้าคงเหลือ</t>
  </si>
  <si>
    <t>และชำระแล้ว</t>
  </si>
  <si>
    <t>งบการเงินรวม</t>
  </si>
  <si>
    <t>รวมส่วน</t>
  </si>
  <si>
    <t>ของผู้ถือหุ้น</t>
  </si>
  <si>
    <t>งบการเงินเฉพาะกิจการ</t>
  </si>
  <si>
    <t>รวมหนี้สิน</t>
  </si>
  <si>
    <t>ขั้นพื้นฐาน</t>
  </si>
  <si>
    <t>งบแสดงฐานะการเงิน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</si>
  <si>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</si>
  <si>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</si>
  <si>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</si>
  <si>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ค่าใช้จ่ายในการขาย</t>
  </si>
  <si>
    <t>ค่าใช้จ่ายในการบริหาร</t>
  </si>
  <si>
    <t>ต้นทุนทางการเงิน</t>
  </si>
  <si>
    <t>การเปลี่ยนแปลงในสินทรัพย์และหนี้สินดำเนินงาน</t>
  </si>
  <si>
    <t>ภาระผูกพันผลประโยชน์พนักงาน</t>
  </si>
  <si>
    <t>รวมรายได้</t>
  </si>
  <si>
    <t>ค่าใช้จ่าย</t>
  </si>
  <si>
    <t>งบกำไรขาดทุนเบ็ดเสร็จ</t>
  </si>
  <si>
    <t>ส่วนที่เป็นของบริษัทใหญ่</t>
  </si>
  <si>
    <t>ค่าเสื่อมราคา</t>
  </si>
  <si>
    <t>ยอดคงเหลือ ณ วันที่ 1 มกราคม 2556</t>
  </si>
  <si>
    <t>เงินสดและรายการเทียบเท่าเงินสดเพิ่มขึ้น(ลดลง)สุทธิ</t>
  </si>
  <si>
    <t>บริษัท พลังงานบริสุทธิ์ จำกัด (มหาชน) และบริษัทย่อย</t>
  </si>
  <si>
    <t>ลูกหนี้การค้าและลูกหนี้อื่น</t>
  </si>
  <si>
    <t>เงินชดเชยจากกองทุนน้ำมันเชื้อเพลิงค้างรับ</t>
  </si>
  <si>
    <t>เงินทดรองจ่ายค่าซื้อที่ดิน</t>
  </si>
  <si>
    <t>อสังหาริมทรัพย์เพื่อการลงทุน</t>
  </si>
  <si>
    <t>สิทธิการใช้ระบบสายส่งกระแสไฟฟ้ารอตัดบัญชี</t>
  </si>
  <si>
    <t>เงินกู้ยืมระยะสั้นจากสถาบันการเงิน</t>
  </si>
  <si>
    <t>เจ้าหนี้การค้าและเจ้าหนี้อื่น</t>
  </si>
  <si>
    <t>เจ้าหนี้ค่าทรัพย์สิน</t>
  </si>
  <si>
    <t>ภาษีเงินได้ค้างจ่าย</t>
  </si>
  <si>
    <t>หนี้สินหมุนเวียนอื่น</t>
  </si>
  <si>
    <t>เงินกู้ยืมระยะยาวจากสถาบันการเงิน</t>
  </si>
  <si>
    <t>กำไรสะสม</t>
  </si>
  <si>
    <t>องค์ประกอบอื่นของส่วนของผู้ถือหุ้น</t>
  </si>
  <si>
    <t>รวมส่วนของบริษัทใหญ่</t>
  </si>
  <si>
    <t>ส่วนได้เสียที่ไม่มีอำนาจควบคุม</t>
  </si>
  <si>
    <t>กำไรก่อนภาษีเงินได้</t>
  </si>
  <si>
    <t>ส่วนที่เป็นของส่วนได้เสียที่ไม่มีอำนาจควบคุม</t>
  </si>
  <si>
    <t>รายได้เงินอุดหนุนส่วนเพิ่มราคารับซื้อไฟฟ้า</t>
  </si>
  <si>
    <t>ต้นทุนขาย</t>
  </si>
  <si>
    <t>ยอดคงเหลือ ณ วันที่ 1 มกราคม 2557</t>
  </si>
  <si>
    <t xml:space="preserve">งบการเงินรวม </t>
  </si>
  <si>
    <t>จัดสรรแล้ว</t>
  </si>
  <si>
    <t>ส่วนของส่วนได้เสีย</t>
  </si>
  <si>
    <t>ทุนที่ออก</t>
  </si>
  <si>
    <t>ทุนสำรองตาม</t>
  </si>
  <si>
    <t>ที่ไม่มีอำนาจ</t>
  </si>
  <si>
    <t>กฎหมาย</t>
  </si>
  <si>
    <t>ควบคุม</t>
  </si>
  <si>
    <t>ส่วนเกิน</t>
  </si>
  <si>
    <t>ยังไม่ได้จัดสรร</t>
  </si>
  <si>
    <t>จากการซื้อเงินลงทุน</t>
  </si>
  <si>
    <t>สำรองตามกฎหมาย</t>
  </si>
  <si>
    <t>ขาดทุนจากการตัดจำหน่ายทรัพย์สิน</t>
  </si>
  <si>
    <t>ซื้อเงินลงทุนในบริษัทย่อย</t>
  </si>
  <si>
    <t>ชำระคืนเงินกู้ยืมระยะยาวจากสถาบันการเงิน</t>
  </si>
  <si>
    <t xml:space="preserve">เงินลงทุนในบริษัทย่อย </t>
  </si>
  <si>
    <t xml:space="preserve">ที่ดิน อาคารและอุปกรณ์ </t>
  </si>
  <si>
    <t>ส่วนของเงินกู้ยืมระยะยาวที่ถึงกำหนดชำระภายในหนึ่งปี</t>
  </si>
  <si>
    <t>ทุนที่ออกและชำระแล้ว</t>
  </si>
  <si>
    <t>ส่วนเกินมูลค่าหุ้นสามัญ</t>
  </si>
  <si>
    <t>รายได้จากการขายผลิตภัณฑ์พลอยได้</t>
  </si>
  <si>
    <t>มูลค่าหุ้นสามัญ</t>
  </si>
  <si>
    <t>เพิ่มทุนหุ้นสามัญ</t>
  </si>
  <si>
    <t>รวมส่วนของ</t>
  </si>
  <si>
    <t>หุ้นสามัญ</t>
  </si>
  <si>
    <t>ส่วนเกินมูลค่า</t>
  </si>
  <si>
    <t>ตามกฎหมาย</t>
  </si>
  <si>
    <t>ค่าใช้จ่ายผลประโยชน์พนักงาน</t>
  </si>
  <si>
    <t>ดอกเบี้ยรับ</t>
  </si>
  <si>
    <t>ดอกเบี้ยจ่าย</t>
  </si>
  <si>
    <t>จ่ายชำระดอกเบี้ย</t>
  </si>
  <si>
    <t>รับดอกเบี้ย</t>
  </si>
  <si>
    <t>ซื้อที่ดิน อาคารและอุปกรณ์</t>
  </si>
  <si>
    <t>ขายอุปกรณ์</t>
  </si>
  <si>
    <t>ชำระคืนเงินกู้ยืมระยะสั้นจากสถาบันการเงิน</t>
  </si>
  <si>
    <t>เจ้าหนี้การค้า</t>
  </si>
  <si>
    <t>เจ้าหนี้อื่น</t>
  </si>
  <si>
    <t>หนี้สินตามสัญญาเช่าการเงินที่ถึงกำหนดชำระภายในหนึ่งปี</t>
  </si>
  <si>
    <t>เงินประกันผลงานการก่อสร้าง</t>
  </si>
  <si>
    <t xml:space="preserve">หนี้สินตามสัญญาเช่าการเงิน </t>
  </si>
  <si>
    <t>ส่วนเกินมูลค่าหุ้น</t>
  </si>
  <si>
    <t>บริษัทใหญ่</t>
  </si>
  <si>
    <t>องค์ประกอบอื่นของ</t>
  </si>
  <si>
    <t>จัดสรรแล้วทุนสำรอง</t>
  </si>
  <si>
    <t>ลูกหนี้การค้า</t>
  </si>
  <si>
    <t>ลูกหนี้อื่น</t>
  </si>
  <si>
    <t>รวมลูกหนี้การค้าและลูกหนี้อื่น</t>
  </si>
  <si>
    <t>รวมเงินให้กู้ยืมระยะสั้น</t>
  </si>
  <si>
    <t>สินทรัพย์ภาษีเงินได้รอการตัดบัญชี</t>
  </si>
  <si>
    <t>รวมเจ้าหนี้การค้าและเจ้าหนี้อื่น</t>
  </si>
  <si>
    <t>หนี้สินภาษีเงินได้รอการตัดบัญชี</t>
  </si>
  <si>
    <t>โอนไปสำรองตามกฏหมาย</t>
  </si>
  <si>
    <t>ซื้ออสังหาริมทรัพย์เพื่อการลงทุน</t>
  </si>
  <si>
    <t>เงินให้กู้ยืมระยะสั้นแก่กิจการที่เกี่ยวข้องกัน</t>
  </si>
  <si>
    <t>เงินให้กู้ยืมระยะสั้นแก่บุคคลหรือกิจการอื่น ๆ</t>
  </si>
  <si>
    <t>เงินให้กู้ยืมระยะยาวแก่กิจการที่เกี่ยวข้องกัน</t>
  </si>
  <si>
    <t>ส่วนเกิน(ต่ำ)กว่าทุน</t>
  </si>
  <si>
    <t>ในบริษัทย่อยเพิ่ม</t>
  </si>
  <si>
    <t>เงินสดรับจากเงินกู้ยืมระยะสั้นจากสถาบันการเงิน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</si>
  <si>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</si>
  <si>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>ซื้อสินทรัพย์ตามสัญญาเช่าการเงิน</t>
  </si>
  <si>
    <t>4, 7</t>
  </si>
  <si>
    <t>สินทรัพย์ไม่มีตัวตนอื่น</t>
  </si>
  <si>
    <t>ค่าตัดจำหน่ายสิทธิการใช้ระบบสายส่งกระแสไฟฟ้ารอตัดบัญชี</t>
  </si>
  <si>
    <t>ค่าตัดจำหน่ายสินทรัพย์ไม่มีตัวตนอื่น</t>
  </si>
  <si>
    <t>รับชำระเงินให้กู้ยืมระยะสั้น</t>
  </si>
  <si>
    <t>ซื้อสินทรัพย์ไม่มีตัวตนอื่น</t>
  </si>
  <si>
    <t>ชำระคืนหนี้สินตามสัญญาเช่าการเงิน</t>
  </si>
  <si>
    <t>เงินสดและรายการเทียบเท่าเงินสด ณ วันที่ 1 มกราคม</t>
  </si>
  <si>
    <t>รายการที่ไม่ใช่เงินสด</t>
  </si>
  <si>
    <t>รายได้ค่าเช่าที่ดินรับล่วงหน้าตัดบัญชี</t>
  </si>
  <si>
    <t xml:space="preserve">เงินประกันผลงานการก่อสร้าง </t>
  </si>
  <si>
    <t>เงินมัดจำค่าสินค้ารับล่วงหน้า</t>
  </si>
  <si>
    <t>เงินสดรับจากการออกหุ้นเพิ่มทุน</t>
  </si>
  <si>
    <t>รายได้ค่าเช่าที่ดินรับล่วงหน้า</t>
  </si>
  <si>
    <t>ซื้อเงินลงทุนชั่วคราว</t>
  </si>
  <si>
    <t>จ่ายชำระเงินให้กู้ยืมระยะสั้น</t>
  </si>
  <si>
    <t>เงินสดรับจากส่วนลดมูลค่างานตามสัญญา</t>
  </si>
  <si>
    <t>กำไรจากการจำหน่ายสินทรัพย์</t>
  </si>
  <si>
    <t>รายได้เงินปันผล</t>
  </si>
  <si>
    <t>4, 8</t>
  </si>
  <si>
    <t>จ่ายภาษีเงินได้</t>
  </si>
  <si>
    <t>เงินสดได้มาจากกิจกรรมดำเนินงาน</t>
  </si>
  <si>
    <t>เงินสดสุทธิได้มาจากกิจกรรมดำเนินงาน</t>
  </si>
  <si>
    <t>รับเงินปันผล</t>
  </si>
  <si>
    <t>เงินสดสุทธิใช้ไปในกิจกรรมลงทุน</t>
  </si>
  <si>
    <t>กำไรจากเงินลงทุนในบริษัทย่อย</t>
  </si>
  <si>
    <t>ไถ่ถอนเงินลงทุนชั่วคราว</t>
  </si>
  <si>
    <t>ค่าใช้จ่ายภาษีเงินได้</t>
  </si>
  <si>
    <t>ขายเงินลงทุนในบริษัทย่อย</t>
  </si>
  <si>
    <t>เงินสดสุทธิได้มาจากกิจกรรมจัดหาเงิน</t>
  </si>
  <si>
    <t>เงินจ่ายล่วงหน้าค่าสินทรัพย์</t>
  </si>
  <si>
    <t>ณ วันที่ 31 ธันวาคม 2557</t>
  </si>
  <si>
    <t>(บาท)</t>
  </si>
  <si>
    <t>กำไรเบ็ดเสร็จรวมสำหรับปี</t>
  </si>
  <si>
    <t>ยอดคงเหลือ ณ วันที่ 31 ธันวาคม 2556</t>
  </si>
  <si>
    <t>ยอดคงเหลือ ณ วันที่ 31 ธันวาคม 2557</t>
  </si>
  <si>
    <t>ผลขาดทุนจากสินค้าเคลื่อนไหวช้า</t>
  </si>
  <si>
    <t>รายได้ค่าปรับส่งมอบงานล่าช้า</t>
  </si>
  <si>
    <t>กำไรสำหรับปี</t>
  </si>
  <si>
    <t>กำไร(ขาดทุน)เบ็ดเสร็จอื่น</t>
  </si>
  <si>
    <t>สำหรับปีสิ้นสุดวันที่ 31 ธันวาคม 2557</t>
  </si>
  <si>
    <t>เงินสดและรายการเทียบเท่าเงินสด ณ วันที่ 31 ธันวาคม</t>
  </si>
  <si>
    <t>4, 11</t>
  </si>
  <si>
    <t>4, 20</t>
  </si>
  <si>
    <t>4, 13, 14, 23</t>
  </si>
  <si>
    <t>กำไรเบ็ดเสร็จอื่นสำหรับปี</t>
  </si>
  <si>
    <t>กำไรต่อหุ้น</t>
  </si>
  <si>
    <t>การเปลี่ยนแปลงในส่วนของผู้ถือหุ้นสำหรับปี</t>
  </si>
  <si>
    <t>ขาดทุนจากการประมาณการตามหลักคณิตศาสตร์ประกันภัย</t>
  </si>
  <si>
    <t>จ่ายเงินปันผลให้ผู้ถือหุ้นของบริษัท</t>
  </si>
  <si>
    <t>เงินปันผลให้แก่ผู้ถือหุ้นของบริษัท</t>
  </si>
  <si>
    <t>เจ้าหนี้จากการซื้อที่ดิน อาคาร และอุปกรณ์</t>
  </si>
  <si>
    <t>จ่ายชำระผลประโยชน์พนักงาน</t>
  </si>
  <si>
    <t>12, 44</t>
  </si>
  <si>
    <t>รายได้ค่าเช่าที่ดิน</t>
  </si>
  <si>
    <t>4, 13, 15, 23, 32</t>
  </si>
  <si>
    <t>เงินฝากธนาคารที่ติดภาระค้ำประกัน</t>
  </si>
  <si>
    <t>รายได้จากการขาย</t>
  </si>
  <si>
    <t>การแบ่งปันกำไร :-</t>
  </si>
  <si>
    <t>การแบ่งปันกำไรเบ็ดเสร็จรวม :-</t>
  </si>
  <si>
    <t>13, 35, 43</t>
  </si>
  <si>
    <t>16, 36</t>
  </si>
  <si>
    <t>18, 41, 42</t>
  </si>
  <si>
    <t>21, 41, 42</t>
  </si>
  <si>
    <t>13, 35</t>
  </si>
  <si>
    <t>ดอกเบี้ยค้างจ่ายที่บันทึกรวมเป็นต้นทุนของงานระหว่างก่อสร้าง</t>
  </si>
  <si>
    <t>ขาดทุนจากอัตราแลกเปลี่ยนที่ยังไม่เกิดขึ้นจริง</t>
  </si>
  <si>
    <t>ซื้อสิทธิการใช้ระบบสายส่งกระแสไฟฟ้ารอตัดบัญชี</t>
  </si>
  <si>
    <t>เงินสดรับจากรายได้ค่าเช่าที่ดินรับล่วงหน้า</t>
  </si>
</sst>
</file>

<file path=xl/styles.xml><?xml version="1.0" encoding="utf-8"?>
<styleSheet xmlns="http://schemas.openxmlformats.org/spreadsheetml/2006/main">
  <numFmts count="6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&quot;ﬂ&quot;#,##0_);\(&quot;ﬂ&quot;#,##0\)"/>
    <numFmt numFmtId="210" formatCode="&quot;ﬂ&quot;#,##0_);[Red]\(&quot;ﬂ&quot;#,##0\)"/>
    <numFmt numFmtId="211" formatCode="&quot;ﬂ&quot;#,##0.00_);\(&quot;ﬂ&quot;#,##0.00\)"/>
    <numFmt numFmtId="212" formatCode="&quot;ﬂ&quot;#,##0.00_);[Red]\(&quot;ﬂ&quot;#,##0.00\)"/>
    <numFmt numFmtId="213" formatCode="#,##0.00\ ;\(#,##0.00\)"/>
    <numFmt numFmtId="214" formatCode="#,##0\ ;\(#,##0\)"/>
    <numFmt numFmtId="215" formatCode="#,##0.0"/>
    <numFmt numFmtId="216" formatCode="#,##0.0_);\(#,##0.0\)"/>
    <numFmt numFmtId="217" formatCode="#,##0.0\ ;\(#,##0.0\)"/>
    <numFmt numFmtId="218" formatCode="_(* #,##0_);_(* \(#,##0\);_(* &quot;-&quot;??_);_(@_)"/>
    <numFmt numFmtId="219" formatCode="_(* #,##0_);_(* \(#,##0\);_(* &quot; -    &quot;_);_(@_)"/>
    <numFmt numFmtId="220" formatCode="_(* #,##0.0_);_(* \(#,##0.0\);_(* &quot;-&quot;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_(* #,##0.000_);_(* \(#,##0.000\);_(* &quot;-&quot;??_);_(@_)"/>
    <numFmt numFmtId="226" formatCode="#,##0.000\ ;\(#,##0.000\)"/>
    <numFmt numFmtId="227" formatCode="#,##0\ ;\(#,##0\);&quot;    -    &quot;"/>
    <numFmt numFmtId="228" formatCode="_-* #,##0_-;* \(#,##0\);_-* &quot;-&quot;_-;_-@_-"/>
    <numFmt numFmtId="229" formatCode="_-* #,##0.000_-;* \(#,##0.000\);_-* &quot;-&quot;_-;_-@_-"/>
    <numFmt numFmtId="230" formatCode="_-* #,##0_-;\-* #,##0_-;_-* &quot;-&quot;??_-;_-@_-"/>
    <numFmt numFmtId="231" formatCode="0.0"/>
    <numFmt numFmtId="232" formatCode="General_)"/>
    <numFmt numFmtId="233" formatCode="_(* #,##0_);_(* \(#,##0\);_(* \-??_);_(@_)"/>
    <numFmt numFmtId="234" formatCode="#,##0.0000\ ;\(#,##0.0000\)"/>
    <numFmt numFmtId="235" formatCode="#,##0.00\ ;&quot; (&quot;#,##0.00\);&quot; -&quot;#\ ;@\ "/>
    <numFmt numFmtId="236" formatCode="#,##0.0\ ;&quot; (&quot;#,##0.0\);&quot; -&quot;#\ ;@\ "/>
    <numFmt numFmtId="237" formatCode="#,##0\ ;&quot; (&quot;#,##0\);&quot; -&quot;#\ ;@\ "/>
  </numFmts>
  <fonts count="59">
    <font>
      <sz val="15"/>
      <name val="Angsana New"/>
      <family val="1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pFont"/>
      <family val="0"/>
    </font>
    <font>
      <sz val="15"/>
      <color indexed="10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i/>
      <sz val="15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sz val="14"/>
      <name val="Cordia New"/>
      <family val="2"/>
    </font>
    <font>
      <sz val="8"/>
      <name val="Angsana New"/>
      <family val="1"/>
    </font>
    <font>
      <i/>
      <sz val="15"/>
      <color indexed="8"/>
      <name val="Angsana New"/>
      <family val="1"/>
    </font>
    <font>
      <sz val="14"/>
      <name val="Angsana New"/>
      <family val="1"/>
    </font>
    <font>
      <sz val="15"/>
      <color indexed="8"/>
      <name val="Cordia New"/>
      <family val="2"/>
    </font>
    <font>
      <i/>
      <sz val="15"/>
      <color indexed="10"/>
      <name val="Angsana New"/>
      <family val="1"/>
    </font>
    <font>
      <sz val="15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5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4" fontId="4" fillId="0" borderId="0" applyFont="0" applyFill="0" applyBorder="0" applyAlignment="0" applyProtection="0"/>
    <xf numFmtId="194" fontId="21" fillId="0" borderId="0" applyFont="0" applyFill="0" applyBorder="0" applyAlignment="0" applyProtection="0"/>
    <xf numFmtId="212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17" fillId="0" borderId="0">
      <alignment/>
      <protection/>
    </xf>
  </cellStyleXfs>
  <cellXfs count="1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94" fontId="5" fillId="0" borderId="0" xfId="42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214" fontId="7" fillId="0" borderId="0" xfId="0" applyNumberFormat="1" applyFont="1" applyFill="1" applyAlignment="1">
      <alignment/>
    </xf>
    <xf numFmtId="214" fontId="7" fillId="0" borderId="10" xfId="0" applyNumberFormat="1" applyFont="1" applyFill="1" applyBorder="1" applyAlignment="1">
      <alignment/>
    </xf>
    <xf numFmtId="214" fontId="7" fillId="0" borderId="0" xfId="0" applyNumberFormat="1" applyFont="1" applyFill="1" applyBorder="1" applyAlignment="1">
      <alignment/>
    </xf>
    <xf numFmtId="214" fontId="7" fillId="0" borderId="0" xfId="42" applyNumberFormat="1" applyFont="1" applyFill="1" applyBorder="1" applyAlignment="1">
      <alignment/>
    </xf>
    <xf numFmtId="214" fontId="7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14" fontId="7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214" fontId="7" fillId="0" borderId="11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18" fontId="15" fillId="0" borderId="0" xfId="42" applyNumberFormat="1" applyFont="1" applyFill="1" applyBorder="1" applyAlignment="1">
      <alignment/>
    </xf>
    <xf numFmtId="214" fontId="0" fillId="0" borderId="0" xfId="0" applyNumberFormat="1" applyFont="1" applyFill="1" applyAlignment="1">
      <alignment/>
    </xf>
    <xf numFmtId="218" fontId="0" fillId="0" borderId="0" xfId="42" applyNumberFormat="1" applyFont="1" applyFill="1" applyAlignment="1">
      <alignment/>
    </xf>
    <xf numFmtId="227" fontId="16" fillId="0" borderId="10" xfId="42" applyNumberFormat="1" applyFont="1" applyFill="1" applyBorder="1" applyAlignment="1">
      <alignment/>
    </xf>
    <xf numFmtId="227" fontId="7" fillId="0" borderId="11" xfId="0" applyNumberFormat="1" applyFont="1" applyFill="1" applyBorder="1" applyAlignment="1">
      <alignment/>
    </xf>
    <xf numFmtId="0" fontId="17" fillId="0" borderId="0" xfId="64" applyFont="1" applyFill="1">
      <alignment/>
      <protection/>
    </xf>
    <xf numFmtId="0" fontId="7" fillId="0" borderId="0" xfId="0" applyFont="1" applyFill="1" applyAlignment="1">
      <alignment/>
    </xf>
    <xf numFmtId="214" fontId="0" fillId="0" borderId="0" xfId="0" applyNumberFormat="1" applyFont="1" applyFill="1" applyBorder="1" applyAlignment="1">
      <alignment horizontal="right"/>
    </xf>
    <xf numFmtId="227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0" fillId="0" borderId="0" xfId="42" applyNumberFormat="1" applyFont="1" applyFill="1" applyBorder="1" applyAlignment="1">
      <alignment horizontal="center"/>
    </xf>
    <xf numFmtId="0" fontId="0" fillId="0" borderId="0" xfId="64" applyFont="1" applyFill="1" applyBorder="1" applyAlignment="1">
      <alignment vertical="center"/>
      <protection/>
    </xf>
    <xf numFmtId="218" fontId="0" fillId="0" borderId="0" xfId="42" applyNumberFormat="1" applyFont="1" applyFill="1" applyBorder="1" applyAlignment="1">
      <alignment/>
    </xf>
    <xf numFmtId="214" fontId="0" fillId="0" borderId="0" xfId="0" applyNumberFormat="1" applyFont="1" applyFill="1" applyBorder="1" applyAlignment="1">
      <alignment/>
    </xf>
    <xf numFmtId="0" fontId="10" fillId="0" borderId="0" xfId="64" applyFont="1" applyFill="1" applyBorder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7" fillId="0" borderId="0" xfId="64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64" applyFont="1" applyFill="1">
      <alignment/>
      <protection/>
    </xf>
    <xf numFmtId="0" fontId="14" fillId="0" borderId="0" xfId="64" applyFont="1" applyFill="1" applyAlignment="1">
      <alignment vertical="center"/>
      <protection/>
    </xf>
    <xf numFmtId="214" fontId="1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14" fontId="0" fillId="0" borderId="0" xfId="0" applyNumberFormat="1" applyFont="1" applyFill="1" applyAlignment="1">
      <alignment/>
    </xf>
    <xf numFmtId="214" fontId="0" fillId="0" borderId="0" xfId="0" applyNumberFormat="1" applyFont="1" applyFill="1" applyAlignment="1">
      <alignment horizontal="right"/>
    </xf>
    <xf numFmtId="227" fontId="0" fillId="0" borderId="0" xfId="42" applyNumberFormat="1" applyFont="1" applyFill="1" applyAlignment="1">
      <alignment/>
    </xf>
    <xf numFmtId="194" fontId="0" fillId="0" borderId="0" xfId="42" applyFont="1" applyFill="1" applyAlignment="1">
      <alignment/>
    </xf>
    <xf numFmtId="21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194" fontId="0" fillId="0" borderId="0" xfId="42" applyFont="1" applyFill="1" applyBorder="1" applyAlignment="1">
      <alignment/>
    </xf>
    <xf numFmtId="218" fontId="0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214" fontId="0" fillId="0" borderId="0" xfId="42" applyNumberFormat="1" applyFont="1" applyFill="1" applyAlignment="1">
      <alignment/>
    </xf>
    <xf numFmtId="227" fontId="0" fillId="0" borderId="0" xfId="0" applyNumberFormat="1" applyFont="1" applyFill="1" applyBorder="1" applyAlignment="1">
      <alignment/>
    </xf>
    <xf numFmtId="214" fontId="0" fillId="0" borderId="12" xfId="42" applyNumberFormat="1" applyFont="1" applyFill="1" applyBorder="1" applyAlignment="1">
      <alignment/>
    </xf>
    <xf numFmtId="214" fontId="0" fillId="0" borderId="0" xfId="42" applyNumberFormat="1" applyFont="1" applyFill="1" applyBorder="1" applyAlignment="1">
      <alignment/>
    </xf>
    <xf numFmtId="227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28" fontId="0" fillId="0" borderId="0" xfId="64" applyNumberFormat="1" applyFont="1" applyFill="1" applyBorder="1" applyAlignment="1">
      <alignment horizontal="right" vertical="center"/>
      <protection/>
    </xf>
    <xf numFmtId="228" fontId="7" fillId="0" borderId="10" xfId="64" applyNumberFormat="1" applyFont="1" applyFill="1" applyBorder="1" applyAlignment="1">
      <alignment horizontal="right" vertical="center"/>
      <protection/>
    </xf>
    <xf numFmtId="0" fontId="14" fillId="0" borderId="0" xfId="64" applyFont="1" applyFill="1" applyBorder="1" applyAlignment="1">
      <alignment vertical="center"/>
      <protection/>
    </xf>
    <xf numFmtId="228" fontId="7" fillId="0" borderId="13" xfId="64" applyNumberFormat="1" applyFont="1" applyFill="1" applyBorder="1" applyAlignment="1">
      <alignment horizontal="right" vertical="center"/>
      <protection/>
    </xf>
    <xf numFmtId="218" fontId="0" fillId="0" borderId="0" xfId="42" applyNumberFormat="1" applyFont="1" applyFill="1" applyAlignment="1">
      <alignment/>
    </xf>
    <xf numFmtId="218" fontId="0" fillId="0" borderId="0" xfId="0" applyNumberFormat="1" applyFont="1" applyFill="1" applyAlignment="1">
      <alignment/>
    </xf>
    <xf numFmtId="218" fontId="0" fillId="0" borderId="0" xfId="42" applyNumberFormat="1" applyFont="1" applyFill="1" applyBorder="1" applyAlignment="1">
      <alignment/>
    </xf>
    <xf numFmtId="192" fontId="7" fillId="0" borderId="10" xfId="0" applyNumberFormat="1" applyFont="1" applyFill="1" applyBorder="1" applyAlignment="1">
      <alignment/>
    </xf>
    <xf numFmtId="218" fontId="10" fillId="0" borderId="0" xfId="42" applyNumberFormat="1" applyFont="1" applyFill="1" applyAlignment="1">
      <alignment/>
    </xf>
    <xf numFmtId="218" fontId="0" fillId="0" borderId="0" xfId="42" applyNumberFormat="1" applyFont="1" applyFill="1" applyAlignment="1">
      <alignment horizontal="center"/>
    </xf>
    <xf numFmtId="214" fontId="7" fillId="0" borderId="13" xfId="0" applyNumberFormat="1" applyFont="1" applyFill="1" applyBorder="1" applyAlignment="1">
      <alignment/>
    </xf>
    <xf numFmtId="214" fontId="10" fillId="0" borderId="0" xfId="0" applyNumberFormat="1" applyFont="1" applyFill="1" applyAlignment="1">
      <alignment horizontal="center"/>
    </xf>
    <xf numFmtId="228" fontId="0" fillId="0" borderId="0" xfId="64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18" fontId="0" fillId="0" borderId="0" xfId="0" applyNumberFormat="1" applyFont="1" applyFill="1" applyBorder="1" applyAlignment="1">
      <alignment/>
    </xf>
    <xf numFmtId="218" fontId="7" fillId="0" borderId="0" xfId="0" applyNumberFormat="1" applyFont="1" applyFill="1" applyBorder="1" applyAlignment="1">
      <alignment/>
    </xf>
    <xf numFmtId="219" fontId="7" fillId="0" borderId="0" xfId="0" applyNumberFormat="1" applyFont="1" applyFill="1" applyBorder="1" applyAlignment="1">
      <alignment horizontal="right"/>
    </xf>
    <xf numFmtId="218" fontId="0" fillId="0" borderId="0" xfId="0" applyNumberFormat="1" applyFont="1" applyFill="1" applyBorder="1" applyAlignment="1">
      <alignment/>
    </xf>
    <xf numFmtId="218" fontId="7" fillId="0" borderId="13" xfId="0" applyNumberFormat="1" applyFont="1" applyFill="1" applyBorder="1" applyAlignment="1">
      <alignment/>
    </xf>
    <xf numFmtId="0" fontId="0" fillId="0" borderId="0" xfId="42" applyNumberFormat="1" applyFont="1" applyFill="1" applyBorder="1" applyAlignment="1">
      <alignment horizontal="center"/>
    </xf>
    <xf numFmtId="214" fontId="0" fillId="0" borderId="0" xfId="0" applyNumberFormat="1" applyFill="1" applyBorder="1" applyAlignment="1">
      <alignment horizontal="right"/>
    </xf>
    <xf numFmtId="0" fontId="0" fillId="0" borderId="0" xfId="64" applyFont="1" applyFill="1" applyBorder="1" applyAlignment="1">
      <alignment vertical="center"/>
      <protection/>
    </xf>
    <xf numFmtId="228" fontId="7" fillId="0" borderId="0" xfId="64" applyNumberFormat="1" applyFont="1" applyFill="1" applyBorder="1" applyAlignment="1">
      <alignment horizontal="right" vertical="center"/>
      <protection/>
    </xf>
    <xf numFmtId="228" fontId="0" fillId="0" borderId="12" xfId="64" applyNumberFormat="1" applyFont="1" applyFill="1" applyBorder="1" applyAlignment="1">
      <alignment horizontal="right" vertical="center"/>
      <protection/>
    </xf>
    <xf numFmtId="0" fontId="6" fillId="0" borderId="0" xfId="56" applyFont="1" applyFill="1" applyAlignment="1">
      <alignment horizontal="left"/>
      <protection/>
    </xf>
    <xf numFmtId="0" fontId="12" fillId="0" borderId="0" xfId="56" applyFont="1" applyFill="1" applyAlignment="1">
      <alignment/>
      <protection/>
    </xf>
    <xf numFmtId="0" fontId="11" fillId="0" borderId="0" xfId="56" applyFont="1" applyFill="1" applyAlignment="1">
      <alignment/>
      <protection/>
    </xf>
    <xf numFmtId="0" fontId="54" fillId="0" borderId="0" xfId="56" applyFill="1" applyAlignment="1">
      <alignment horizontal="center"/>
      <protection/>
    </xf>
    <xf numFmtId="0" fontId="54" fillId="0" borderId="0" xfId="56" applyFill="1" applyBorder="1" applyAlignment="1">
      <alignment horizontal="center"/>
      <protection/>
    </xf>
    <xf numFmtId="0" fontId="7" fillId="0" borderId="0" xfId="56" applyFont="1" applyFill="1" applyAlignment="1">
      <alignment horizontal="left"/>
      <protection/>
    </xf>
    <xf numFmtId="0" fontId="10" fillId="0" borderId="0" xfId="56" applyFont="1" applyFill="1" applyAlignment="1">
      <alignment/>
      <protection/>
    </xf>
    <xf numFmtId="0" fontId="15" fillId="0" borderId="0" xfId="56" applyFont="1" applyFill="1" applyAlignment="1">
      <alignment/>
      <protection/>
    </xf>
    <xf numFmtId="0" fontId="19" fillId="0" borderId="0" xfId="56" applyFont="1" applyFill="1" applyAlignment="1">
      <alignment horizontal="center" vertical="center"/>
      <protection/>
    </xf>
    <xf numFmtId="0" fontId="15" fillId="0" borderId="0" xfId="56" applyFont="1" applyFill="1" applyBorder="1" applyAlignment="1">
      <alignment horizontal="left"/>
      <protection/>
    </xf>
    <xf numFmtId="0" fontId="10" fillId="0" borderId="0" xfId="56" applyFont="1" applyFill="1" applyBorder="1" applyAlignment="1">
      <alignment/>
      <protection/>
    </xf>
    <xf numFmtId="0" fontId="15" fillId="0" borderId="0" xfId="56" applyFont="1" applyFill="1" applyBorder="1" applyAlignment="1">
      <alignment/>
      <protection/>
    </xf>
    <xf numFmtId="0" fontId="7" fillId="0" borderId="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15" fillId="0" borderId="0" xfId="56" applyFont="1" applyFill="1" applyAlignment="1">
      <alignment horizontal="left"/>
      <protection/>
    </xf>
    <xf numFmtId="0" fontId="10" fillId="0" borderId="0" xfId="56" applyFont="1" applyFill="1" applyBorder="1" applyAlignment="1">
      <alignment horizontal="center"/>
      <protection/>
    </xf>
    <xf numFmtId="0" fontId="15" fillId="0" borderId="0" xfId="56" applyFont="1" applyFill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0" fontId="15" fillId="0" borderId="0" xfId="56" applyFont="1" applyFill="1" applyAlignment="1">
      <alignment horizontal="center"/>
      <protection/>
    </xf>
    <xf numFmtId="0" fontId="15" fillId="0" borderId="0" xfId="56" applyFont="1" applyFill="1" applyAlignment="1">
      <alignment/>
      <protection/>
    </xf>
    <xf numFmtId="0" fontId="20" fillId="0" borderId="0" xfId="56" applyFont="1" applyFill="1" applyAlignment="1">
      <alignment horizontal="center"/>
      <protection/>
    </xf>
    <xf numFmtId="218" fontId="7" fillId="0" borderId="0" xfId="43" applyNumberFormat="1" applyFont="1" applyFill="1" applyBorder="1" applyAlignment="1">
      <alignment horizontal="right"/>
    </xf>
    <xf numFmtId="218" fontId="16" fillId="0" borderId="0" xfId="43" applyNumberFormat="1" applyFont="1" applyFill="1" applyBorder="1" applyAlignment="1">
      <alignment/>
    </xf>
    <xf numFmtId="218" fontId="7" fillId="0" borderId="0" xfId="43" applyNumberFormat="1" applyFont="1" applyFill="1" applyBorder="1" applyAlignment="1">
      <alignment/>
    </xf>
    <xf numFmtId="218" fontId="15" fillId="0" borderId="0" xfId="43" applyNumberFormat="1" applyFont="1" applyFill="1" applyBorder="1" applyAlignment="1">
      <alignment horizontal="right"/>
    </xf>
    <xf numFmtId="218" fontId="15" fillId="0" borderId="0" xfId="43" applyNumberFormat="1" applyFont="1" applyFill="1" applyAlignment="1">
      <alignment/>
    </xf>
    <xf numFmtId="218" fontId="15" fillId="0" borderId="0" xfId="43" applyNumberFormat="1" applyFont="1" applyFill="1" applyBorder="1" applyAlignment="1">
      <alignment/>
    </xf>
    <xf numFmtId="218" fontId="15" fillId="0" borderId="0" xfId="43" applyNumberFormat="1" applyFont="1" applyFill="1" applyAlignment="1">
      <alignment horizontal="right"/>
    </xf>
    <xf numFmtId="0" fontId="14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218" fontId="7" fillId="0" borderId="13" xfId="43" applyNumberFormat="1" applyFont="1" applyFill="1" applyBorder="1" applyAlignment="1">
      <alignment horizontal="right"/>
    </xf>
    <xf numFmtId="218" fontId="16" fillId="0" borderId="0" xfId="43" applyNumberFormat="1" applyFont="1" applyFill="1" applyAlignment="1">
      <alignment/>
    </xf>
    <xf numFmtId="218" fontId="7" fillId="0" borderId="0" xfId="43" applyNumberFormat="1" applyFont="1" applyFill="1" applyAlignment="1">
      <alignment horizontal="right"/>
    </xf>
    <xf numFmtId="0" fontId="16" fillId="0" borderId="0" xfId="56" applyFont="1" applyFill="1" applyAlignment="1">
      <alignment/>
      <protection/>
    </xf>
    <xf numFmtId="218" fontId="0" fillId="0" borderId="0" xfId="43" applyNumberFormat="1" applyFont="1" applyFill="1" applyBorder="1" applyAlignment="1">
      <alignment horizontal="right"/>
    </xf>
    <xf numFmtId="218" fontId="0" fillId="0" borderId="0" xfId="43" applyNumberFormat="1" applyFont="1" applyFill="1" applyAlignment="1">
      <alignment horizontal="right"/>
    </xf>
    <xf numFmtId="0" fontId="5" fillId="0" borderId="0" xfId="56" applyFont="1" applyFill="1" applyAlignment="1">
      <alignment/>
      <protection/>
    </xf>
    <xf numFmtId="194" fontId="22" fillId="0" borderId="0" xfId="56" applyNumberFormat="1" applyFont="1" applyFill="1" applyAlignment="1">
      <alignment/>
      <protection/>
    </xf>
    <xf numFmtId="218" fontId="15" fillId="0" borderId="0" xfId="56" applyNumberFormat="1" applyFont="1" applyFill="1" applyAlignment="1">
      <alignment/>
      <protection/>
    </xf>
    <xf numFmtId="194" fontId="15" fillId="0" borderId="0" xfId="43" applyFont="1" applyFill="1" applyAlignment="1">
      <alignment/>
    </xf>
    <xf numFmtId="218" fontId="0" fillId="0" borderId="0" xfId="43" applyNumberFormat="1" applyFont="1" applyFill="1" applyBorder="1" applyAlignment="1">
      <alignment/>
    </xf>
    <xf numFmtId="0" fontId="0" fillId="0" borderId="0" xfId="64" applyFont="1" applyFill="1" applyAlignment="1">
      <alignment vertical="center"/>
      <protection/>
    </xf>
    <xf numFmtId="227" fontId="16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14" fontId="7" fillId="0" borderId="14" xfId="0" applyNumberFormat="1" applyFont="1" applyFill="1" applyBorder="1" applyAlignment="1">
      <alignment horizontal="right"/>
    </xf>
    <xf numFmtId="0" fontId="0" fillId="0" borderId="0" xfId="56" applyFont="1" applyFill="1" applyAlignment="1">
      <alignment horizontal="left"/>
      <protection/>
    </xf>
    <xf numFmtId="218" fontId="0" fillId="0" borderId="12" xfId="42" applyNumberFormat="1" applyFont="1" applyFill="1" applyBorder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 quotePrefix="1">
      <alignment/>
    </xf>
    <xf numFmtId="233" fontId="23" fillId="0" borderId="0" xfId="63" applyNumberFormat="1" applyFont="1" applyFill="1" applyBorder="1" applyAlignment="1">
      <alignment/>
    </xf>
    <xf numFmtId="214" fontId="0" fillId="0" borderId="14" xfId="42" applyNumberFormat="1" applyFont="1" applyFill="1" applyBorder="1" applyAlignment="1">
      <alignment/>
    </xf>
    <xf numFmtId="227" fontId="0" fillId="0" borderId="14" xfId="42" applyNumberFormat="1" applyFont="1" applyFill="1" applyBorder="1" applyAlignment="1">
      <alignment/>
    </xf>
    <xf numFmtId="0" fontId="19" fillId="0" borderId="0" xfId="56" applyFont="1" applyFill="1" applyAlignment="1">
      <alignment horizontal="center"/>
      <protection/>
    </xf>
    <xf numFmtId="214" fontId="0" fillId="0" borderId="12" xfId="42" applyNumberFormat="1" applyFont="1" applyFill="1" applyBorder="1" applyAlignment="1">
      <alignment/>
    </xf>
    <xf numFmtId="227" fontId="0" fillId="0" borderId="12" xfId="42" applyNumberFormat="1" applyFont="1" applyFill="1" applyBorder="1" applyAlignment="1">
      <alignment/>
    </xf>
    <xf numFmtId="213" fontId="7" fillId="0" borderId="0" xfId="0" applyNumberFormat="1" applyFont="1" applyFill="1" applyAlignment="1">
      <alignment/>
    </xf>
    <xf numFmtId="214" fontId="0" fillId="0" borderId="12" xfId="42" applyNumberFormat="1" applyFont="1" applyFill="1" applyBorder="1" applyAlignment="1">
      <alignment/>
    </xf>
    <xf numFmtId="214" fontId="0" fillId="0" borderId="0" xfId="0" applyNumberFormat="1" applyFill="1" applyBorder="1" applyAlignment="1">
      <alignment/>
    </xf>
    <xf numFmtId="227" fontId="0" fillId="0" borderId="0" xfId="42" applyNumberFormat="1" applyFont="1" applyFill="1" applyAlignment="1">
      <alignment/>
    </xf>
    <xf numFmtId="227" fontId="0" fillId="0" borderId="12" xfId="42" applyNumberFormat="1" applyFont="1" applyFill="1" applyBorder="1" applyAlignment="1">
      <alignment/>
    </xf>
    <xf numFmtId="227" fontId="0" fillId="0" borderId="14" xfId="42" applyNumberFormat="1" applyFont="1" applyFill="1" applyBorder="1" applyAlignment="1">
      <alignment/>
    </xf>
    <xf numFmtId="194" fontId="0" fillId="0" borderId="0" xfId="42" applyFont="1" applyFill="1" applyBorder="1" applyAlignment="1">
      <alignment horizontal="right"/>
    </xf>
    <xf numFmtId="0" fontId="0" fillId="0" borderId="0" xfId="56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1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27" fontId="0" fillId="0" borderId="0" xfId="0" applyNumberFormat="1" applyFont="1" applyFill="1" applyBorder="1" applyAlignment="1">
      <alignment/>
    </xf>
    <xf numFmtId="218" fontId="0" fillId="0" borderId="14" xfId="42" applyNumberFormat="1" applyFont="1" applyFill="1" applyBorder="1" applyAlignment="1">
      <alignment/>
    </xf>
    <xf numFmtId="213" fontId="7" fillId="0" borderId="11" xfId="64" applyNumberFormat="1" applyFont="1" applyFill="1" applyBorder="1" applyAlignment="1">
      <alignment horizontal="right" vertical="center"/>
      <protection/>
    </xf>
    <xf numFmtId="228" fontId="7" fillId="0" borderId="14" xfId="64" applyNumberFormat="1" applyFont="1" applyFill="1" applyBorder="1" applyAlignment="1">
      <alignment horizontal="right" vertical="center"/>
      <protection/>
    </xf>
    <xf numFmtId="192" fontId="7" fillId="0" borderId="0" xfId="0" applyNumberFormat="1" applyFont="1" applyFill="1" applyBorder="1" applyAlignment="1">
      <alignment/>
    </xf>
    <xf numFmtId="228" fontId="7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94" fontId="10" fillId="0" borderId="0" xfId="42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56" applyFont="1" applyFill="1" applyBorder="1" applyAlignment="1">
      <alignment horizontal="center"/>
      <protection/>
    </xf>
    <xf numFmtId="0" fontId="10" fillId="0" borderId="0" xfId="56" applyFont="1" applyFill="1" applyBorder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0" fontId="15" fillId="0" borderId="0" xfId="56" applyFont="1" applyFill="1" applyBorder="1" applyAlignment="1">
      <alignment horizontal="center"/>
      <protection/>
    </xf>
    <xf numFmtId="0" fontId="10" fillId="0" borderId="12" xfId="56" applyFont="1" applyFill="1" applyBorder="1" applyAlignment="1">
      <alignment horizontal="center"/>
      <protection/>
    </xf>
    <xf numFmtId="0" fontId="15" fillId="0" borderId="12" xfId="56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urrency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_งบกระแสเงินสด บจ. สิทธิผล (update)" xfId="63"/>
    <cellStyle name="ปกติ_USCT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54"/>
  <sheetViews>
    <sheetView showGridLines="0" tabSelected="1" view="pageBreakPreview" zoomScale="90" zoomScaleSheetLayoutView="90" zoomScalePageLayoutView="0" workbookViewId="0" topLeftCell="A1">
      <selection activeCell="E4" sqref="E4"/>
    </sheetView>
  </sheetViews>
  <sheetFormatPr defaultColWidth="10.8515625" defaultRowHeight="24" customHeight="1"/>
  <cols>
    <col min="1" max="3" width="1.8515625" style="1" customWidth="1"/>
    <col min="4" max="4" width="13.8515625" style="1" customWidth="1"/>
    <col min="5" max="5" width="34.140625" style="1" customWidth="1"/>
    <col min="6" max="6" width="10.28125" style="8" customWidth="1"/>
    <col min="7" max="7" width="2.00390625" style="16" customWidth="1"/>
    <col min="8" max="8" width="15.140625" style="16" customWidth="1"/>
    <col min="9" max="9" width="1.28515625" style="1" customWidth="1"/>
    <col min="10" max="10" width="14.00390625" style="1" customWidth="1"/>
    <col min="11" max="11" width="1.28515625" style="1" customWidth="1"/>
    <col min="12" max="12" width="15.140625" style="1" customWidth="1"/>
    <col min="13" max="13" width="1.28515625" style="1" customWidth="1"/>
    <col min="14" max="14" width="15.00390625" style="1" customWidth="1"/>
    <col min="15" max="15" width="15.140625" style="1" bestFit="1" customWidth="1"/>
    <col min="16" max="16" width="14.57421875" style="1" bestFit="1" customWidth="1"/>
    <col min="17" max="16384" width="10.8515625" style="1" customWidth="1"/>
  </cols>
  <sheetData>
    <row r="1" spans="1:14" s="2" customFormat="1" ht="24" customHeight="1">
      <c r="A1" s="7" t="s">
        <v>50</v>
      </c>
      <c r="B1" s="7"/>
      <c r="C1" s="7"/>
      <c r="D1" s="7"/>
      <c r="E1" s="7"/>
      <c r="F1" s="23"/>
      <c r="G1" s="14"/>
      <c r="H1" s="14"/>
      <c r="I1" s="7"/>
      <c r="J1" s="7"/>
      <c r="K1" s="7"/>
      <c r="L1" s="7"/>
      <c r="M1" s="7"/>
      <c r="N1" s="7"/>
    </row>
    <row r="2" spans="1:14" s="2" customFormat="1" ht="24" customHeight="1">
      <c r="A2" s="7" t="s">
        <v>34</v>
      </c>
      <c r="B2" s="7"/>
      <c r="C2" s="7"/>
      <c r="D2" s="7"/>
      <c r="E2" s="7"/>
      <c r="F2" s="23"/>
      <c r="G2" s="14"/>
      <c r="H2" s="14"/>
      <c r="I2" s="7"/>
      <c r="J2" s="7"/>
      <c r="K2" s="7"/>
      <c r="L2" s="7"/>
      <c r="M2" s="7"/>
      <c r="N2" s="7"/>
    </row>
    <row r="3" spans="1:14" s="2" customFormat="1" ht="24" customHeight="1">
      <c r="A3" s="7" t="s">
        <v>163</v>
      </c>
      <c r="B3" s="7"/>
      <c r="C3" s="7"/>
      <c r="D3" s="7"/>
      <c r="E3" s="7"/>
      <c r="F3" s="23"/>
      <c r="G3" s="14"/>
      <c r="H3" s="14"/>
      <c r="I3" s="7"/>
      <c r="J3" s="7"/>
      <c r="K3" s="7"/>
      <c r="L3" s="7"/>
      <c r="M3" s="7"/>
      <c r="N3" s="7"/>
    </row>
    <row r="4" spans="2:14" s="47" customFormat="1" ht="19.5" customHeight="1">
      <c r="B4" s="43"/>
      <c r="C4" s="43"/>
      <c r="D4" s="43"/>
      <c r="E4" s="43"/>
      <c r="F4" s="73"/>
      <c r="G4" s="74"/>
      <c r="H4" s="74"/>
      <c r="I4" s="43"/>
      <c r="J4" s="43"/>
      <c r="K4" s="43"/>
      <c r="L4" s="43"/>
      <c r="M4" s="43"/>
      <c r="N4" s="43"/>
    </row>
    <row r="5" spans="6:14" s="47" customFormat="1" ht="24" customHeight="1">
      <c r="F5" s="60"/>
      <c r="G5" s="58"/>
      <c r="H5" s="184" t="s">
        <v>28</v>
      </c>
      <c r="I5" s="184"/>
      <c r="J5" s="184"/>
      <c r="K5" s="32"/>
      <c r="L5" s="20" t="s">
        <v>31</v>
      </c>
      <c r="M5" s="49"/>
      <c r="N5" s="49"/>
    </row>
    <row r="6" spans="1:14" s="36" customFormat="1" ht="24" customHeight="1">
      <c r="A6" s="43" t="s">
        <v>0</v>
      </c>
      <c r="F6" s="22" t="s">
        <v>16</v>
      </c>
      <c r="G6" s="48"/>
      <c r="H6" s="50">
        <v>2557</v>
      </c>
      <c r="J6" s="50">
        <v>2556</v>
      </c>
      <c r="K6" s="50"/>
      <c r="L6" s="50">
        <v>2557</v>
      </c>
      <c r="N6" s="50">
        <v>2556</v>
      </c>
    </row>
    <row r="7" spans="6:14" s="36" customFormat="1" ht="24" customHeight="1">
      <c r="F7" s="22"/>
      <c r="G7" s="48"/>
      <c r="H7" s="186" t="s">
        <v>164</v>
      </c>
      <c r="I7" s="186"/>
      <c r="J7" s="186"/>
      <c r="K7" s="186"/>
      <c r="L7" s="186"/>
      <c r="M7" s="186"/>
      <c r="N7" s="186"/>
    </row>
    <row r="8" spans="1:6" s="36" customFormat="1" ht="24" customHeight="1">
      <c r="A8" s="29" t="s">
        <v>3</v>
      </c>
      <c r="F8" s="8"/>
    </row>
    <row r="9" spans="1:14" s="36" customFormat="1" ht="24" customHeight="1">
      <c r="A9" s="36" t="s">
        <v>23</v>
      </c>
      <c r="F9" s="25">
        <v>5</v>
      </c>
      <c r="H9" s="75">
        <v>1267881855</v>
      </c>
      <c r="I9" s="75"/>
      <c r="J9" s="75">
        <v>1572110435</v>
      </c>
      <c r="K9" s="75"/>
      <c r="L9" s="75">
        <v>369208200</v>
      </c>
      <c r="M9" s="75"/>
      <c r="N9" s="75">
        <v>784713312</v>
      </c>
    </row>
    <row r="10" spans="1:14" s="36" customFormat="1" ht="24" customHeight="1">
      <c r="A10" s="35" t="s">
        <v>115</v>
      </c>
      <c r="F10" s="25">
        <v>6</v>
      </c>
      <c r="H10" s="75">
        <v>690322787</v>
      </c>
      <c r="I10" s="75"/>
      <c r="J10" s="75">
        <v>500337822</v>
      </c>
      <c r="K10" s="75"/>
      <c r="L10" s="75">
        <v>240221608</v>
      </c>
      <c r="M10" s="75"/>
      <c r="N10" s="75">
        <v>412304051</v>
      </c>
    </row>
    <row r="11" spans="1:14" s="36" customFormat="1" ht="24" customHeight="1">
      <c r="A11" s="35" t="s">
        <v>116</v>
      </c>
      <c r="F11" s="25" t="s">
        <v>132</v>
      </c>
      <c r="H11" s="159">
        <v>145635919</v>
      </c>
      <c r="I11" s="75"/>
      <c r="J11" s="75">
        <v>25885813</v>
      </c>
      <c r="K11" s="75"/>
      <c r="L11" s="159">
        <v>31991911</v>
      </c>
      <c r="M11" s="75"/>
      <c r="N11" s="75">
        <v>49151840</v>
      </c>
    </row>
    <row r="12" spans="1:14" s="36" customFormat="1" ht="24" customHeight="1">
      <c r="A12" s="35" t="s">
        <v>117</v>
      </c>
      <c r="F12" s="8"/>
      <c r="H12" s="75">
        <f>SUM(H10:H11)</f>
        <v>835958706</v>
      </c>
      <c r="I12" s="75"/>
      <c r="J12" s="156">
        <f>SUM(J10:J11)</f>
        <v>526223635</v>
      </c>
      <c r="K12" s="75"/>
      <c r="L12" s="75">
        <f>SUM(L10:L11)</f>
        <v>272213519</v>
      </c>
      <c r="M12" s="75"/>
      <c r="N12" s="156">
        <f>SUM(N10:N11)</f>
        <v>461455891</v>
      </c>
    </row>
    <row r="13" spans="1:14" s="36" customFormat="1" ht="24" customHeight="1">
      <c r="A13" s="35" t="s">
        <v>124</v>
      </c>
      <c r="F13" s="25" t="s">
        <v>151</v>
      </c>
      <c r="H13" s="75">
        <v>900000</v>
      </c>
      <c r="I13" s="75"/>
      <c r="J13" s="75">
        <v>550000</v>
      </c>
      <c r="K13" s="75"/>
      <c r="L13" s="75">
        <v>569700000</v>
      </c>
      <c r="M13" s="75"/>
      <c r="N13" s="75">
        <v>668350000</v>
      </c>
    </row>
    <row r="14" spans="1:14" s="36" customFormat="1" ht="24" customHeight="1">
      <c r="A14" s="35" t="s">
        <v>125</v>
      </c>
      <c r="F14" s="25">
        <v>8</v>
      </c>
      <c r="H14" s="159">
        <v>392550</v>
      </c>
      <c r="I14" s="75"/>
      <c r="J14" s="75">
        <v>20392550</v>
      </c>
      <c r="K14" s="75"/>
      <c r="L14" s="159">
        <v>392550</v>
      </c>
      <c r="M14" s="75"/>
      <c r="N14" s="75">
        <v>392550</v>
      </c>
    </row>
    <row r="15" spans="1:14" s="36" customFormat="1" ht="24" customHeight="1">
      <c r="A15" s="35" t="s">
        <v>118</v>
      </c>
      <c r="F15" s="25"/>
      <c r="H15" s="156">
        <f>SUM(H13:H14)</f>
        <v>1292550</v>
      </c>
      <c r="I15" s="75"/>
      <c r="J15" s="156">
        <f>SUM(J13:J14)</f>
        <v>20942550</v>
      </c>
      <c r="K15" s="75"/>
      <c r="L15" s="156">
        <f>SUM(L13:L14)</f>
        <v>570092550</v>
      </c>
      <c r="M15" s="75"/>
      <c r="N15" s="156">
        <f>SUM(N13:N14)</f>
        <v>668742550</v>
      </c>
    </row>
    <row r="16" spans="1:14" s="36" customFormat="1" ht="24" customHeight="1">
      <c r="A16" s="36" t="s">
        <v>26</v>
      </c>
      <c r="F16" s="25">
        <v>9</v>
      </c>
      <c r="G16" s="56"/>
      <c r="H16" s="75">
        <v>146993714</v>
      </c>
      <c r="I16" s="75"/>
      <c r="J16" s="75">
        <v>220376441</v>
      </c>
      <c r="K16" s="75"/>
      <c r="L16" s="75">
        <v>146993714</v>
      </c>
      <c r="M16" s="75"/>
      <c r="N16" s="75">
        <v>218616095</v>
      </c>
    </row>
    <row r="17" spans="1:14" s="36" customFormat="1" ht="24" customHeight="1">
      <c r="A17" s="35" t="s">
        <v>52</v>
      </c>
      <c r="F17" s="25"/>
      <c r="G17" s="56"/>
      <c r="H17" s="75">
        <v>223685</v>
      </c>
      <c r="J17" s="75">
        <v>223685</v>
      </c>
      <c r="K17" s="39"/>
      <c r="L17" s="67">
        <v>223685</v>
      </c>
      <c r="M17" s="67"/>
      <c r="N17" s="67">
        <v>223685</v>
      </c>
    </row>
    <row r="18" spans="1:14" s="36" customFormat="1" ht="24" customHeight="1">
      <c r="A18" s="35" t="s">
        <v>53</v>
      </c>
      <c r="F18" s="25"/>
      <c r="G18" s="56"/>
      <c r="H18" s="79">
        <v>0</v>
      </c>
      <c r="J18" s="75">
        <v>1445527</v>
      </c>
      <c r="K18" s="39"/>
      <c r="L18" s="79">
        <v>0</v>
      </c>
      <c r="M18" s="38"/>
      <c r="N18" s="75">
        <v>1445527</v>
      </c>
    </row>
    <row r="19" spans="1:14" s="36" customFormat="1" ht="24" customHeight="1">
      <c r="A19" s="35" t="s">
        <v>4</v>
      </c>
      <c r="D19" s="4"/>
      <c r="E19" s="4"/>
      <c r="F19" s="25">
        <v>10</v>
      </c>
      <c r="G19" s="56"/>
      <c r="H19" s="162">
        <v>17297121</v>
      </c>
      <c r="I19" s="5"/>
      <c r="J19" s="77">
        <v>60845844</v>
      </c>
      <c r="K19" s="37"/>
      <c r="L19" s="162">
        <v>8846566</v>
      </c>
      <c r="M19" s="38"/>
      <c r="N19" s="77">
        <v>2206596</v>
      </c>
    </row>
    <row r="20" spans="1:14" s="36" customFormat="1" ht="24" customHeight="1">
      <c r="A20" s="3" t="s">
        <v>5</v>
      </c>
      <c r="F20" s="8"/>
      <c r="H20" s="40">
        <f>SUM(H15:H19)+H12+H9</f>
        <v>2269647631</v>
      </c>
      <c r="J20" s="40">
        <f>SUM(J15:J19)+J12+J9</f>
        <v>2402168117</v>
      </c>
      <c r="K20" s="37"/>
      <c r="L20" s="40">
        <f>SUM(L15:L19)+L12+L9</f>
        <v>1367578234</v>
      </c>
      <c r="M20" s="12"/>
      <c r="N20" s="40">
        <f>SUM(N15:N19)+N12+N9</f>
        <v>2137403656</v>
      </c>
    </row>
    <row r="21" spans="1:14" s="36" customFormat="1" ht="14.25" customHeight="1">
      <c r="A21" s="3"/>
      <c r="F21" s="8"/>
      <c r="H21" s="78"/>
      <c r="J21" s="79"/>
      <c r="L21" s="78"/>
      <c r="M21" s="78"/>
      <c r="N21" s="78"/>
    </row>
    <row r="22" spans="1:14" s="36" customFormat="1" ht="24" customHeight="1">
      <c r="A22" s="29" t="s">
        <v>6</v>
      </c>
      <c r="F22" s="8"/>
      <c r="H22" s="53"/>
      <c r="J22" s="79"/>
      <c r="L22" s="53"/>
      <c r="M22" s="38"/>
      <c r="N22" s="53"/>
    </row>
    <row r="23" spans="1:14" s="36" customFormat="1" ht="24" customHeight="1">
      <c r="A23" s="35" t="s">
        <v>86</v>
      </c>
      <c r="F23" s="25" t="s">
        <v>174</v>
      </c>
      <c r="H23" s="79">
        <v>1</v>
      </c>
      <c r="J23" s="79">
        <v>1</v>
      </c>
      <c r="L23" s="79">
        <f>1+4181879350</f>
        <v>4181879351</v>
      </c>
      <c r="M23" s="79"/>
      <c r="N23" s="79">
        <v>1896579441</v>
      </c>
    </row>
    <row r="24" spans="1:14" s="36" customFormat="1" ht="24" customHeight="1">
      <c r="A24" s="35" t="s">
        <v>126</v>
      </c>
      <c r="F24" s="25">
        <v>4</v>
      </c>
      <c r="H24" s="79">
        <v>0</v>
      </c>
      <c r="J24" s="79">
        <v>0</v>
      </c>
      <c r="L24" s="79">
        <v>71400000</v>
      </c>
      <c r="M24" s="79"/>
      <c r="N24" s="79">
        <v>71400000</v>
      </c>
    </row>
    <row r="25" spans="1:14" s="36" customFormat="1" ht="24" customHeight="1">
      <c r="A25" s="36" t="s">
        <v>54</v>
      </c>
      <c r="F25" s="25" t="s">
        <v>185</v>
      </c>
      <c r="H25" s="79">
        <v>0</v>
      </c>
      <c r="J25" s="79">
        <v>0</v>
      </c>
      <c r="L25" s="79">
        <v>740736897</v>
      </c>
      <c r="M25" s="79"/>
      <c r="N25" s="79">
        <v>392108170</v>
      </c>
    </row>
    <row r="26" spans="1:14" s="36" customFormat="1" ht="24" customHeight="1">
      <c r="A26" s="35" t="s">
        <v>87</v>
      </c>
      <c r="F26" s="25" t="s">
        <v>192</v>
      </c>
      <c r="G26" s="56"/>
      <c r="H26" s="79">
        <v>16184174988</v>
      </c>
      <c r="J26" s="76">
        <v>8092559948</v>
      </c>
      <c r="L26" s="53">
        <v>750175470</v>
      </c>
      <c r="M26" s="38"/>
      <c r="N26" s="53">
        <v>786940581</v>
      </c>
    </row>
    <row r="27" spans="1:14" s="36" customFormat="1" ht="24" customHeight="1">
      <c r="A27" s="35" t="s">
        <v>55</v>
      </c>
      <c r="F27" s="25">
        <v>14</v>
      </c>
      <c r="G27" s="56"/>
      <c r="H27" s="79">
        <v>200053569</v>
      </c>
      <c r="J27" s="53">
        <v>208427036</v>
      </c>
      <c r="L27" s="79">
        <v>0</v>
      </c>
      <c r="M27" s="38"/>
      <c r="N27" s="79">
        <v>0</v>
      </c>
    </row>
    <row r="28" spans="1:14" s="36" customFormat="1" ht="24" customHeight="1">
      <c r="A28" s="35" t="s">
        <v>133</v>
      </c>
      <c r="F28" s="25">
        <v>15</v>
      </c>
      <c r="G28" s="56"/>
      <c r="H28" s="163">
        <v>43149442</v>
      </c>
      <c r="J28" s="53">
        <v>40410066</v>
      </c>
      <c r="L28" s="79">
        <v>3558810</v>
      </c>
      <c r="M28" s="38"/>
      <c r="N28" s="79">
        <v>0</v>
      </c>
    </row>
    <row r="29" spans="1:14" s="36" customFormat="1" ht="24" customHeight="1">
      <c r="A29" s="35" t="s">
        <v>119</v>
      </c>
      <c r="F29" s="25" t="s">
        <v>193</v>
      </c>
      <c r="G29" s="56"/>
      <c r="H29" s="163">
        <v>1960890</v>
      </c>
      <c r="J29" s="53">
        <v>3395688</v>
      </c>
      <c r="L29" s="79">
        <v>1768707</v>
      </c>
      <c r="M29" s="38"/>
      <c r="N29" s="79">
        <v>0</v>
      </c>
    </row>
    <row r="30" spans="1:14" s="36" customFormat="1" ht="24" customHeight="1">
      <c r="A30" s="35" t="s">
        <v>188</v>
      </c>
      <c r="F30" s="25">
        <v>43</v>
      </c>
      <c r="H30" s="79">
        <v>453266723</v>
      </c>
      <c r="J30" s="79">
        <v>701968446</v>
      </c>
      <c r="L30" s="79">
        <v>81138453</v>
      </c>
      <c r="M30" s="79"/>
      <c r="N30" s="79">
        <v>84478204</v>
      </c>
    </row>
    <row r="31" spans="1:14" s="36" customFormat="1" ht="24" customHeight="1">
      <c r="A31" s="35" t="s">
        <v>162</v>
      </c>
      <c r="F31" s="25">
        <v>17</v>
      </c>
      <c r="G31" s="56"/>
      <c r="H31" s="79">
        <v>112454716</v>
      </c>
      <c r="J31" s="76">
        <v>0</v>
      </c>
      <c r="L31" s="53">
        <v>112454716</v>
      </c>
      <c r="M31" s="38"/>
      <c r="N31" s="79">
        <v>0</v>
      </c>
    </row>
    <row r="32" spans="1:14" s="36" customFormat="1" ht="24" customHeight="1">
      <c r="A32" s="35" t="s">
        <v>25</v>
      </c>
      <c r="F32" s="25"/>
      <c r="G32" s="56"/>
      <c r="H32" s="38">
        <v>62053049</v>
      </c>
      <c r="I32" s="80"/>
      <c r="J32" s="38">
        <v>16642843</v>
      </c>
      <c r="K32" s="80"/>
      <c r="L32" s="38">
        <v>39069152</v>
      </c>
      <c r="M32" s="38"/>
      <c r="N32" s="38">
        <v>14353350</v>
      </c>
    </row>
    <row r="33" spans="1:14" s="36" customFormat="1" ht="24" customHeight="1">
      <c r="A33" s="3" t="s">
        <v>8</v>
      </c>
      <c r="F33" s="8"/>
      <c r="H33" s="40">
        <f>SUM(H23:H32)</f>
        <v>17057113378</v>
      </c>
      <c r="J33" s="40">
        <f>SUM(J23:J32)</f>
        <v>9063404028</v>
      </c>
      <c r="L33" s="40">
        <f>SUM(L23:L32)</f>
        <v>5982181556</v>
      </c>
      <c r="M33" s="9"/>
      <c r="N33" s="40">
        <f>SUM(N23:N32)</f>
        <v>3245859746</v>
      </c>
    </row>
    <row r="34" spans="1:14" s="36" customFormat="1" ht="13.5" customHeight="1">
      <c r="A34" s="3"/>
      <c r="F34" s="8"/>
      <c r="H34" s="11"/>
      <c r="J34" s="148"/>
      <c r="L34" s="11"/>
      <c r="M34" s="9"/>
      <c r="N34" s="11"/>
    </row>
    <row r="35" spans="1:14" s="36" customFormat="1" ht="24.75" customHeight="1" thickBot="1">
      <c r="A35" s="3" t="s">
        <v>7</v>
      </c>
      <c r="F35" s="8"/>
      <c r="H35" s="33">
        <f>+H33+H20</f>
        <v>19326761009</v>
      </c>
      <c r="J35" s="41">
        <f>+J33+J20</f>
        <v>11465572145</v>
      </c>
      <c r="L35" s="33">
        <f>+L33+L20</f>
        <v>7349759790</v>
      </c>
      <c r="M35" s="11"/>
      <c r="N35" s="33">
        <f>+N33+N20</f>
        <v>5383263402</v>
      </c>
    </row>
    <row r="36" spans="1:14" s="2" customFormat="1" ht="24" customHeight="1" thickTop="1">
      <c r="A36" s="7" t="s">
        <v>50</v>
      </c>
      <c r="B36" s="7"/>
      <c r="C36" s="7"/>
      <c r="D36" s="7"/>
      <c r="E36" s="7"/>
      <c r="F36" s="23"/>
      <c r="G36" s="14"/>
      <c r="H36" s="14"/>
      <c r="I36" s="7"/>
      <c r="J36" s="7"/>
      <c r="K36" s="7"/>
      <c r="L36" s="7"/>
      <c r="M36" s="7"/>
      <c r="N36" s="7"/>
    </row>
    <row r="37" spans="1:14" s="2" customFormat="1" ht="24" customHeight="1">
      <c r="A37" s="7" t="s">
        <v>34</v>
      </c>
      <c r="B37" s="7"/>
      <c r="C37" s="7"/>
      <c r="D37" s="7"/>
      <c r="E37" s="7"/>
      <c r="F37" s="26"/>
      <c r="G37" s="7"/>
      <c r="H37" s="7"/>
      <c r="I37" s="7"/>
      <c r="J37" s="7"/>
      <c r="K37" s="7"/>
      <c r="L37" s="7"/>
      <c r="M37" s="7"/>
      <c r="N37" s="7"/>
    </row>
    <row r="38" spans="1:14" s="2" customFormat="1" ht="24" customHeight="1">
      <c r="A38" s="7" t="s">
        <v>163</v>
      </c>
      <c r="B38" s="7"/>
      <c r="C38" s="7"/>
      <c r="D38" s="7"/>
      <c r="E38" s="7"/>
      <c r="F38" s="26"/>
      <c r="G38" s="7"/>
      <c r="H38" s="7"/>
      <c r="I38" s="7"/>
      <c r="J38" s="7"/>
      <c r="K38" s="7"/>
      <c r="L38" s="7"/>
      <c r="M38" s="7"/>
      <c r="N38" s="7"/>
    </row>
    <row r="39" spans="6:8" s="2" customFormat="1" ht="21.75" customHeight="1">
      <c r="F39" s="24"/>
      <c r="G39" s="15"/>
      <c r="H39" s="15"/>
    </row>
    <row r="40" spans="6:14" s="47" customFormat="1" ht="21.75">
      <c r="F40" s="60"/>
      <c r="G40" s="58"/>
      <c r="H40" s="184" t="s">
        <v>28</v>
      </c>
      <c r="I40" s="184"/>
      <c r="J40" s="184"/>
      <c r="L40" s="20" t="s">
        <v>31</v>
      </c>
      <c r="M40" s="49"/>
      <c r="N40" s="49"/>
    </row>
    <row r="41" spans="1:14" s="36" customFormat="1" ht="21.75">
      <c r="A41" s="43" t="s">
        <v>1</v>
      </c>
      <c r="F41" s="22" t="s">
        <v>16</v>
      </c>
      <c r="G41" s="48"/>
      <c r="H41" s="50">
        <v>2557</v>
      </c>
      <c r="J41" s="50">
        <v>2556</v>
      </c>
      <c r="K41" s="50"/>
      <c r="L41" s="50">
        <v>2557</v>
      </c>
      <c r="N41" s="50">
        <v>2556</v>
      </c>
    </row>
    <row r="42" spans="6:14" s="36" customFormat="1" ht="21.75">
      <c r="F42" s="22"/>
      <c r="G42" s="48"/>
      <c r="H42" s="186" t="s">
        <v>164</v>
      </c>
      <c r="I42" s="186"/>
      <c r="J42" s="186"/>
      <c r="K42" s="186"/>
      <c r="L42" s="186"/>
      <c r="M42" s="186"/>
      <c r="N42" s="186"/>
    </row>
    <row r="43" spans="1:14" s="36" customFormat="1" ht="21.75">
      <c r="A43" s="29" t="s">
        <v>9</v>
      </c>
      <c r="F43" s="27"/>
      <c r="G43" s="64"/>
      <c r="H43" s="64"/>
      <c r="I43" s="64"/>
      <c r="J43" s="64"/>
      <c r="K43" s="64"/>
      <c r="L43" s="53"/>
      <c r="M43" s="53"/>
      <c r="N43" s="53"/>
    </row>
    <row r="44" spans="1:14" s="36" customFormat="1" ht="21.75">
      <c r="A44" s="36" t="s">
        <v>56</v>
      </c>
      <c r="F44" s="22" t="s">
        <v>194</v>
      </c>
      <c r="G44" s="48"/>
      <c r="H44" s="67">
        <v>716485525</v>
      </c>
      <c r="I44" s="67"/>
      <c r="J44" s="67">
        <v>580223532</v>
      </c>
      <c r="K44" s="67"/>
      <c r="L44" s="67">
        <v>716485525</v>
      </c>
      <c r="M44" s="67"/>
      <c r="N44" s="67">
        <v>580223532</v>
      </c>
    </row>
    <row r="45" spans="1:14" s="36" customFormat="1" ht="21.75">
      <c r="A45" s="35" t="s">
        <v>106</v>
      </c>
      <c r="F45" s="22">
        <v>19</v>
      </c>
      <c r="G45" s="48"/>
      <c r="H45" s="164">
        <v>83478825</v>
      </c>
      <c r="I45" s="67"/>
      <c r="J45" s="67">
        <v>116716640</v>
      </c>
      <c r="K45" s="67"/>
      <c r="L45" s="67">
        <v>78212179</v>
      </c>
      <c r="M45" s="67"/>
      <c r="N45" s="67">
        <v>116716640</v>
      </c>
    </row>
    <row r="46" spans="1:14" s="36" customFormat="1" ht="21.75">
      <c r="A46" s="35" t="s">
        <v>107</v>
      </c>
      <c r="F46" s="22" t="s">
        <v>175</v>
      </c>
      <c r="G46" s="48"/>
      <c r="H46" s="165">
        <v>123086562</v>
      </c>
      <c r="I46" s="67"/>
      <c r="J46" s="67">
        <v>34644207</v>
      </c>
      <c r="K46" s="67">
        <v>20394</v>
      </c>
      <c r="L46" s="160">
        <v>59130168</v>
      </c>
      <c r="M46" s="67"/>
      <c r="N46" s="67">
        <v>19939212</v>
      </c>
    </row>
    <row r="47" spans="1:14" s="36" customFormat="1" ht="21.75">
      <c r="A47" s="35" t="s">
        <v>120</v>
      </c>
      <c r="F47" s="27"/>
      <c r="G47" s="64"/>
      <c r="H47" s="166">
        <f>SUM(H45:H46)</f>
        <v>206565387</v>
      </c>
      <c r="I47" s="67"/>
      <c r="J47" s="157">
        <f>SUM(J45:J46)</f>
        <v>151360847</v>
      </c>
      <c r="K47" s="67"/>
      <c r="L47" s="157">
        <f>SUM(L45:L46)</f>
        <v>137342347</v>
      </c>
      <c r="M47" s="67"/>
      <c r="N47" s="157">
        <f>SUM(N45:N46)</f>
        <v>136655852</v>
      </c>
    </row>
    <row r="48" spans="1:14" s="36" customFormat="1" ht="21.75">
      <c r="A48" s="35" t="s">
        <v>58</v>
      </c>
      <c r="B48" s="35"/>
      <c r="F48" s="65"/>
      <c r="G48" s="65"/>
      <c r="H48" s="67">
        <v>499371935</v>
      </c>
      <c r="I48" s="67"/>
      <c r="J48" s="67">
        <v>187956950</v>
      </c>
      <c r="K48" s="67"/>
      <c r="L48" s="67">
        <v>10411739</v>
      </c>
      <c r="M48" s="67"/>
      <c r="N48" s="67">
        <v>8940778</v>
      </c>
    </row>
    <row r="49" spans="1:16" s="36" customFormat="1" ht="21.75">
      <c r="A49" s="35" t="s">
        <v>88</v>
      </c>
      <c r="F49" s="22" t="s">
        <v>195</v>
      </c>
      <c r="G49" s="64"/>
      <c r="H49" s="67">
        <v>475931219</v>
      </c>
      <c r="I49" s="67"/>
      <c r="J49" s="67">
        <v>266734520</v>
      </c>
      <c r="K49" s="67"/>
      <c r="L49" s="67">
        <v>56011177</v>
      </c>
      <c r="M49" s="67"/>
      <c r="N49" s="67">
        <v>65040000</v>
      </c>
      <c r="P49" s="38">
        <f>+H49-J49</f>
        <v>209196699</v>
      </c>
    </row>
    <row r="50" spans="1:14" s="36" customFormat="1" ht="21.75">
      <c r="A50" s="35" t="s">
        <v>108</v>
      </c>
      <c r="F50" s="22">
        <v>22</v>
      </c>
      <c r="G50" s="64"/>
      <c r="H50" s="67">
        <v>3715762</v>
      </c>
      <c r="I50" s="67"/>
      <c r="J50" s="67">
        <v>4502909</v>
      </c>
      <c r="K50" s="67"/>
      <c r="L50" s="67">
        <v>2966908</v>
      </c>
      <c r="M50" s="67"/>
      <c r="N50" s="67">
        <v>3871488</v>
      </c>
    </row>
    <row r="51" spans="1:14" s="36" customFormat="1" ht="21.75">
      <c r="A51" s="35" t="s">
        <v>59</v>
      </c>
      <c r="F51" s="25" t="s">
        <v>193</v>
      </c>
      <c r="G51" s="56"/>
      <c r="H51" s="66">
        <v>3668804</v>
      </c>
      <c r="J51" s="67">
        <v>8542618</v>
      </c>
      <c r="L51" s="164">
        <v>0</v>
      </c>
      <c r="M51" s="38"/>
      <c r="N51" s="67">
        <v>0</v>
      </c>
    </row>
    <row r="52" spans="1:14" s="36" customFormat="1" ht="21.75">
      <c r="A52" s="35" t="s">
        <v>42</v>
      </c>
      <c r="F52" s="22">
        <v>23</v>
      </c>
      <c r="G52" s="64"/>
      <c r="H52" s="67">
        <v>175891</v>
      </c>
      <c r="I52" s="67"/>
      <c r="J52" s="67">
        <v>817285</v>
      </c>
      <c r="K52" s="67"/>
      <c r="L52" s="67">
        <v>175891</v>
      </c>
      <c r="M52" s="67"/>
      <c r="N52" s="67">
        <v>175891</v>
      </c>
    </row>
    <row r="53" spans="1:14" s="36" customFormat="1" ht="21.75">
      <c r="A53" s="51" t="s">
        <v>145</v>
      </c>
      <c r="F53" s="25">
        <v>4</v>
      </c>
      <c r="H53" s="67">
        <v>0</v>
      </c>
      <c r="J53" s="67">
        <v>0</v>
      </c>
      <c r="L53" s="67">
        <v>0</v>
      </c>
      <c r="M53" s="38"/>
      <c r="N53" s="44">
        <v>5666000</v>
      </c>
    </row>
    <row r="54" spans="1:14" s="36" customFormat="1" ht="21.75">
      <c r="A54" s="35" t="s">
        <v>143</v>
      </c>
      <c r="F54" s="25"/>
      <c r="G54" s="56"/>
      <c r="H54" s="66">
        <v>12557073</v>
      </c>
      <c r="J54" s="67">
        <v>26441913</v>
      </c>
      <c r="L54" s="66">
        <v>10433</v>
      </c>
      <c r="M54" s="38"/>
      <c r="N54" s="66">
        <v>141413</v>
      </c>
    </row>
    <row r="55" spans="1:14" s="36" customFormat="1" ht="21.75">
      <c r="A55" s="35" t="s">
        <v>109</v>
      </c>
      <c r="F55" s="92"/>
      <c r="G55" s="65"/>
      <c r="H55" s="72">
        <v>702356332</v>
      </c>
      <c r="I55" s="65"/>
      <c r="J55" s="67">
        <v>611043751</v>
      </c>
      <c r="K55" s="65"/>
      <c r="L55" s="67">
        <v>0</v>
      </c>
      <c r="M55" s="68"/>
      <c r="N55" s="67">
        <v>0</v>
      </c>
    </row>
    <row r="56" spans="1:14" s="36" customFormat="1" ht="21.75">
      <c r="A56" s="36" t="s">
        <v>60</v>
      </c>
      <c r="F56" s="92"/>
      <c r="G56" s="65"/>
      <c r="H56" s="72">
        <v>200120</v>
      </c>
      <c r="I56" s="65"/>
      <c r="J56" s="67">
        <v>39037712</v>
      </c>
      <c r="K56" s="65"/>
      <c r="L56" s="67">
        <v>200120</v>
      </c>
      <c r="N56" s="67">
        <v>27577886</v>
      </c>
    </row>
    <row r="57" spans="1:14" s="36" customFormat="1" ht="21.75">
      <c r="A57" s="3" t="s">
        <v>35</v>
      </c>
      <c r="F57" s="25"/>
      <c r="H57" s="13">
        <f>SUM(H47:H56)+H44</f>
        <v>2621028048</v>
      </c>
      <c r="J57" s="13">
        <f>SUM(J47:J56)+J44</f>
        <v>1876662037</v>
      </c>
      <c r="L57" s="13">
        <f>SUM(L47:L56)+L44</f>
        <v>923604140</v>
      </c>
      <c r="M57" s="9"/>
      <c r="N57" s="13">
        <f>SUM(N47:N56)+N44</f>
        <v>828292840</v>
      </c>
    </row>
    <row r="58" spans="1:14" s="36" customFormat="1" ht="12.75" customHeight="1">
      <c r="A58" s="3"/>
      <c r="F58" s="25"/>
      <c r="H58" s="18"/>
      <c r="J58" s="18"/>
      <c r="L58" s="18"/>
      <c r="M58" s="9"/>
      <c r="N58" s="18"/>
    </row>
    <row r="59" spans="1:14" s="36" customFormat="1" ht="21.75">
      <c r="A59" s="83" t="s">
        <v>36</v>
      </c>
      <c r="F59" s="25"/>
      <c r="H59" s="18"/>
      <c r="J59" s="18"/>
      <c r="L59" s="18"/>
      <c r="M59" s="9"/>
      <c r="N59" s="18"/>
    </row>
    <row r="60" spans="1:16" s="36" customFormat="1" ht="21.75">
      <c r="A60" s="51" t="s">
        <v>61</v>
      </c>
      <c r="F60" s="22" t="s">
        <v>195</v>
      </c>
      <c r="H60" s="44">
        <v>10795684146</v>
      </c>
      <c r="J60" s="44">
        <v>5211902311</v>
      </c>
      <c r="L60" s="44">
        <v>542000000</v>
      </c>
      <c r="M60" s="38"/>
      <c r="N60" s="44">
        <v>68361177</v>
      </c>
      <c r="P60" s="38">
        <f>+H60-J60</f>
        <v>5583781835</v>
      </c>
    </row>
    <row r="61" spans="1:14" s="36" customFormat="1" ht="21.75">
      <c r="A61" s="51" t="s">
        <v>110</v>
      </c>
      <c r="F61" s="22">
        <v>22</v>
      </c>
      <c r="H61" s="44">
        <v>9575837</v>
      </c>
      <c r="J61" s="44">
        <v>12811390</v>
      </c>
      <c r="L61" s="44">
        <v>4491538</v>
      </c>
      <c r="M61" s="38"/>
      <c r="N61" s="44">
        <v>6920994</v>
      </c>
    </row>
    <row r="62" spans="1:14" s="36" customFormat="1" ht="21.75">
      <c r="A62" s="51" t="s">
        <v>121</v>
      </c>
      <c r="F62" s="25" t="s">
        <v>193</v>
      </c>
      <c r="H62" s="67">
        <v>0</v>
      </c>
      <c r="J62" s="67">
        <v>0</v>
      </c>
      <c r="L62" s="167">
        <v>0</v>
      </c>
      <c r="M62" s="9"/>
      <c r="N62" s="44">
        <v>49567</v>
      </c>
    </row>
    <row r="63" spans="1:14" s="36" customFormat="1" ht="21.75">
      <c r="A63" s="103" t="s">
        <v>42</v>
      </c>
      <c r="F63" s="25">
        <v>23</v>
      </c>
      <c r="H63" s="67">
        <v>3090486</v>
      </c>
      <c r="J63" s="67">
        <v>1687941</v>
      </c>
      <c r="L63" s="67">
        <v>2129571</v>
      </c>
      <c r="M63" s="9"/>
      <c r="N63" s="67">
        <v>1549670</v>
      </c>
    </row>
    <row r="64" spans="1:14" s="36" customFormat="1" ht="21.75">
      <c r="A64" s="51" t="s">
        <v>145</v>
      </c>
      <c r="F64" s="25">
        <v>4</v>
      </c>
      <c r="H64" s="67">
        <v>0</v>
      </c>
      <c r="J64" s="67">
        <v>0</v>
      </c>
      <c r="L64" s="44">
        <v>310474285</v>
      </c>
      <c r="M64" s="38"/>
      <c r="N64" s="44">
        <v>133174285</v>
      </c>
    </row>
    <row r="65" spans="1:14" s="36" customFormat="1" ht="21.75">
      <c r="A65" s="57" t="s">
        <v>37</v>
      </c>
      <c r="F65" s="25"/>
      <c r="H65" s="13">
        <f>SUM(H60:H64)</f>
        <v>10808350469</v>
      </c>
      <c r="J65" s="13">
        <f>SUM(J60:J64)</f>
        <v>5226401642</v>
      </c>
      <c r="L65" s="13">
        <f>SUM(L60:L64)</f>
        <v>859095394</v>
      </c>
      <c r="M65" s="9"/>
      <c r="N65" s="13">
        <f>SUM(N60:N64)</f>
        <v>210055693</v>
      </c>
    </row>
    <row r="66" spans="1:14" s="36" customFormat="1" ht="21.75">
      <c r="A66" s="57" t="s">
        <v>32</v>
      </c>
      <c r="F66" s="25"/>
      <c r="H66" s="13">
        <f>+H57+H65</f>
        <v>13429378517</v>
      </c>
      <c r="J66" s="13">
        <f>+J57+J65</f>
        <v>7103063679</v>
      </c>
      <c r="L66" s="13">
        <f>+L57+L65</f>
        <v>1782699534</v>
      </c>
      <c r="M66" s="9"/>
      <c r="N66" s="13">
        <f>+N57+N65</f>
        <v>1038348533</v>
      </c>
    </row>
    <row r="67" spans="1:14" s="36" customFormat="1" ht="5.25" customHeight="1">
      <c r="A67" s="3"/>
      <c r="F67" s="8"/>
      <c r="H67" s="18"/>
      <c r="L67" s="18"/>
      <c r="M67" s="9"/>
      <c r="N67" s="18"/>
    </row>
    <row r="68" spans="1:14" s="2" customFormat="1" ht="24" customHeight="1">
      <c r="A68" s="7" t="s">
        <v>50</v>
      </c>
      <c r="B68" s="7"/>
      <c r="C68" s="7"/>
      <c r="D68" s="7"/>
      <c r="E68" s="7"/>
      <c r="F68" s="23"/>
      <c r="G68" s="14"/>
      <c r="H68" s="14"/>
      <c r="I68" s="7"/>
      <c r="J68" s="7"/>
      <c r="K68" s="7"/>
      <c r="L68" s="7"/>
      <c r="M68" s="7"/>
      <c r="N68" s="7"/>
    </row>
    <row r="69" spans="1:14" s="2" customFormat="1" ht="24" customHeight="1">
      <c r="A69" s="7" t="s">
        <v>34</v>
      </c>
      <c r="B69" s="7"/>
      <c r="C69" s="7"/>
      <c r="D69" s="7"/>
      <c r="E69" s="7"/>
      <c r="F69" s="26"/>
      <c r="G69" s="7"/>
      <c r="H69" s="7"/>
      <c r="I69" s="7"/>
      <c r="J69" s="7"/>
      <c r="K69" s="7"/>
      <c r="L69" s="7"/>
      <c r="M69" s="7"/>
      <c r="N69" s="7"/>
    </row>
    <row r="70" spans="1:14" s="2" customFormat="1" ht="24" customHeight="1">
      <c r="A70" s="7" t="s">
        <v>163</v>
      </c>
      <c r="B70" s="7"/>
      <c r="C70" s="7"/>
      <c r="D70" s="7"/>
      <c r="E70" s="7"/>
      <c r="F70" s="26"/>
      <c r="G70" s="7"/>
      <c r="H70" s="7"/>
      <c r="I70" s="7"/>
      <c r="J70" s="7"/>
      <c r="K70" s="7"/>
      <c r="L70" s="7"/>
      <c r="M70" s="7"/>
      <c r="N70" s="7"/>
    </row>
    <row r="71" spans="6:8" s="2" customFormat="1" ht="22.5" customHeight="1">
      <c r="F71" s="24"/>
      <c r="G71" s="15"/>
      <c r="H71" s="15"/>
    </row>
    <row r="72" spans="6:14" s="47" customFormat="1" ht="21.75">
      <c r="F72" s="60"/>
      <c r="G72" s="58"/>
      <c r="H72" s="184" t="s">
        <v>28</v>
      </c>
      <c r="I72" s="184"/>
      <c r="J72" s="184"/>
      <c r="L72" s="20" t="s">
        <v>31</v>
      </c>
      <c r="M72" s="49"/>
      <c r="N72" s="49"/>
    </row>
    <row r="73" spans="1:14" s="36" customFormat="1" ht="21.75">
      <c r="A73" s="43" t="s">
        <v>1</v>
      </c>
      <c r="F73" s="22" t="s">
        <v>16</v>
      </c>
      <c r="G73" s="48"/>
      <c r="H73" s="50">
        <v>2557</v>
      </c>
      <c r="J73" s="50">
        <v>2556</v>
      </c>
      <c r="K73" s="50"/>
      <c r="L73" s="50">
        <v>2557</v>
      </c>
      <c r="N73" s="50">
        <v>2556</v>
      </c>
    </row>
    <row r="74" spans="6:14" s="36" customFormat="1" ht="21.75">
      <c r="F74" s="22"/>
      <c r="G74" s="48"/>
      <c r="H74" s="186" t="s">
        <v>164</v>
      </c>
      <c r="I74" s="186"/>
      <c r="J74" s="186"/>
      <c r="K74" s="186"/>
      <c r="L74" s="186"/>
      <c r="M74" s="186"/>
      <c r="N74" s="186"/>
    </row>
    <row r="75" spans="1:14" s="36" customFormat="1" ht="21.75">
      <c r="A75" s="29" t="s">
        <v>10</v>
      </c>
      <c r="F75" s="8"/>
      <c r="H75" s="38"/>
      <c r="L75" s="38"/>
      <c r="M75" s="38"/>
      <c r="N75" s="38"/>
    </row>
    <row r="76" spans="1:7" s="36" customFormat="1" ht="21.75">
      <c r="A76" s="36" t="s">
        <v>11</v>
      </c>
      <c r="F76" s="25"/>
      <c r="G76" s="56"/>
    </row>
    <row r="77" spans="2:14" s="36" customFormat="1" ht="22.5" thickBot="1">
      <c r="B77" s="35" t="s">
        <v>17</v>
      </c>
      <c r="F77" s="25">
        <v>24</v>
      </c>
      <c r="G77" s="56"/>
      <c r="H77" s="69">
        <v>373000000</v>
      </c>
      <c r="J77" s="69">
        <v>373000000</v>
      </c>
      <c r="L77" s="69">
        <v>373000000</v>
      </c>
      <c r="M77" s="38"/>
      <c r="N77" s="69">
        <v>373000000</v>
      </c>
    </row>
    <row r="78" spans="2:14" s="36" customFormat="1" ht="22.5" thickTop="1">
      <c r="B78" s="34" t="s">
        <v>89</v>
      </c>
      <c r="C78" s="70"/>
      <c r="F78" s="25">
        <v>24</v>
      </c>
      <c r="G78" s="56"/>
      <c r="H78" s="53">
        <v>373000000</v>
      </c>
      <c r="J78" s="53">
        <v>373000000</v>
      </c>
      <c r="L78" s="53">
        <v>373000000</v>
      </c>
      <c r="M78" s="53"/>
      <c r="N78" s="53">
        <v>373000000</v>
      </c>
    </row>
    <row r="79" spans="1:14" s="36" customFormat="1" ht="21.75">
      <c r="A79" s="34" t="s">
        <v>111</v>
      </c>
      <c r="B79" s="58"/>
      <c r="C79" s="70"/>
      <c r="F79" s="25"/>
      <c r="G79" s="56"/>
      <c r="H79" s="53"/>
      <c r="J79" s="53"/>
      <c r="L79" s="53"/>
      <c r="M79" s="53"/>
      <c r="N79" s="53"/>
    </row>
    <row r="80" spans="2:14" s="36" customFormat="1" ht="21.75">
      <c r="B80" s="34" t="s">
        <v>90</v>
      </c>
      <c r="C80" s="70"/>
      <c r="F80" s="25">
        <v>24</v>
      </c>
      <c r="G80" s="56"/>
      <c r="H80" s="53">
        <v>3680616000</v>
      </c>
      <c r="J80" s="53">
        <v>3680616000</v>
      </c>
      <c r="L80" s="53">
        <v>3680616000</v>
      </c>
      <c r="M80" s="53"/>
      <c r="N80" s="53">
        <v>3680616000</v>
      </c>
    </row>
    <row r="81" spans="1:14" s="36" customFormat="1" ht="21.75">
      <c r="A81" s="36" t="s">
        <v>62</v>
      </c>
      <c r="B81" s="58"/>
      <c r="C81" s="70"/>
      <c r="F81" s="25"/>
      <c r="H81" s="38"/>
      <c r="J81" s="38"/>
      <c r="L81" s="38"/>
      <c r="M81" s="38"/>
      <c r="N81" s="38"/>
    </row>
    <row r="82" spans="2:6" s="36" customFormat="1" ht="21.75">
      <c r="B82" s="35" t="s">
        <v>72</v>
      </c>
      <c r="C82" s="70"/>
      <c r="F82" s="25"/>
    </row>
    <row r="83" spans="2:14" s="36" customFormat="1" ht="21.75">
      <c r="B83" s="58"/>
      <c r="C83" s="35" t="s">
        <v>82</v>
      </c>
      <c r="F83" s="25">
        <v>25</v>
      </c>
      <c r="H83" s="53">
        <v>37300000</v>
      </c>
      <c r="J83" s="38">
        <v>17700000</v>
      </c>
      <c r="L83" s="53">
        <v>37300000</v>
      </c>
      <c r="M83" s="38"/>
      <c r="N83" s="38">
        <v>17700000</v>
      </c>
    </row>
    <row r="84" spans="2:14" s="36" customFormat="1" ht="21.75">
      <c r="B84" s="35" t="s">
        <v>80</v>
      </c>
      <c r="C84" s="70"/>
      <c r="F84" s="25">
        <v>26</v>
      </c>
      <c r="H84" s="38">
        <v>1849430455</v>
      </c>
      <c r="J84" s="38">
        <v>335173833</v>
      </c>
      <c r="L84" s="38">
        <v>1476144256</v>
      </c>
      <c r="M84" s="38"/>
      <c r="N84" s="38">
        <v>273598869</v>
      </c>
    </row>
    <row r="85" spans="1:14" s="36" customFormat="1" ht="21.75">
      <c r="A85" s="36" t="s">
        <v>63</v>
      </c>
      <c r="F85" s="22">
        <v>27</v>
      </c>
      <c r="G85" s="48"/>
      <c r="H85" s="102">
        <v>-46944910</v>
      </c>
      <c r="J85" s="102">
        <v>-46944910</v>
      </c>
      <c r="L85" s="67">
        <v>0</v>
      </c>
      <c r="M85" s="38"/>
      <c r="N85" s="67">
        <v>0</v>
      </c>
    </row>
    <row r="86" spans="1:14" s="3" customFormat="1" ht="21.75">
      <c r="A86" s="3" t="s">
        <v>64</v>
      </c>
      <c r="F86" s="30"/>
      <c r="G86" s="149"/>
      <c r="H86" s="150">
        <f>SUM(H78:H85)</f>
        <v>5893401545</v>
      </c>
      <c r="J86" s="150">
        <f>SUM(J78:J85)</f>
        <v>4359544923</v>
      </c>
      <c r="L86" s="150">
        <f>SUM(L78:L85)</f>
        <v>5567060256</v>
      </c>
      <c r="M86" s="9"/>
      <c r="N86" s="150">
        <f>SUM(N78:N85)</f>
        <v>4344914869</v>
      </c>
    </row>
    <row r="87" spans="1:14" s="36" customFormat="1" ht="21.75">
      <c r="A87" s="36" t="s">
        <v>65</v>
      </c>
      <c r="F87" s="22"/>
      <c r="G87" s="48"/>
      <c r="H87" s="44">
        <v>3980947</v>
      </c>
      <c r="J87" s="102">
        <v>2963543</v>
      </c>
      <c r="L87" s="67">
        <v>0</v>
      </c>
      <c r="M87" s="38"/>
      <c r="N87" s="67">
        <v>0</v>
      </c>
    </row>
    <row r="88" spans="1:16" s="36" customFormat="1" ht="21.75">
      <c r="A88" s="21" t="s">
        <v>12</v>
      </c>
      <c r="F88" s="22"/>
      <c r="G88" s="48"/>
      <c r="H88" s="10">
        <f>SUM(H86:H87)</f>
        <v>5897382492</v>
      </c>
      <c r="J88" s="10">
        <f>SUM(J86:J87)</f>
        <v>4362508466</v>
      </c>
      <c r="L88" s="10">
        <f>SUM(L86:L87)</f>
        <v>5567060256</v>
      </c>
      <c r="M88" s="38"/>
      <c r="N88" s="10">
        <f>SUM(N86:N87)</f>
        <v>4344914869</v>
      </c>
      <c r="O88" s="38"/>
      <c r="P88" s="38"/>
    </row>
    <row r="89" spans="1:16" s="36" customFormat="1" ht="12" customHeight="1">
      <c r="A89" s="21"/>
      <c r="F89" s="22"/>
      <c r="G89" s="48"/>
      <c r="H89" s="11"/>
      <c r="J89" s="11"/>
      <c r="L89" s="11"/>
      <c r="M89" s="38"/>
      <c r="N89" s="11"/>
      <c r="O89" s="38"/>
      <c r="P89" s="38"/>
    </row>
    <row r="90" spans="1:18" s="64" customFormat="1" ht="22.5" thickBot="1">
      <c r="A90" s="3" t="s">
        <v>13</v>
      </c>
      <c r="F90" s="27"/>
      <c r="H90" s="33">
        <f>+H66+H88</f>
        <v>19326761009</v>
      </c>
      <c r="J90" s="33">
        <f>+J66+J88</f>
        <v>11465572145</v>
      </c>
      <c r="L90" s="33">
        <f>+L66+L88</f>
        <v>7349759790</v>
      </c>
      <c r="M90" s="11"/>
      <c r="N90" s="33">
        <f>+N66+N88</f>
        <v>5383263402</v>
      </c>
      <c r="O90" s="71"/>
      <c r="P90" s="71"/>
      <c r="Q90" s="71"/>
      <c r="R90" s="53"/>
    </row>
    <row r="91" spans="1:14" s="2" customFormat="1" ht="24" customHeight="1" thickTop="1">
      <c r="A91" s="7" t="s">
        <v>50</v>
      </c>
      <c r="B91" s="7"/>
      <c r="C91" s="7"/>
      <c r="D91" s="7"/>
      <c r="E91" s="7"/>
      <c r="F91" s="23"/>
      <c r="G91" s="14"/>
      <c r="H91" s="14"/>
      <c r="I91" s="7"/>
      <c r="J91" s="7"/>
      <c r="K91" s="7"/>
      <c r="L91" s="7"/>
      <c r="M91" s="7"/>
      <c r="N91" s="19"/>
    </row>
    <row r="92" spans="1:14" s="2" customFormat="1" ht="24" customHeight="1">
      <c r="A92" s="7" t="s">
        <v>45</v>
      </c>
      <c r="B92" s="7"/>
      <c r="C92" s="7"/>
      <c r="D92" s="7"/>
      <c r="E92" s="7"/>
      <c r="F92" s="23"/>
      <c r="G92" s="14"/>
      <c r="H92" s="14"/>
      <c r="I92" s="7"/>
      <c r="J92" s="7"/>
      <c r="K92" s="7"/>
      <c r="L92" s="7"/>
      <c r="M92" s="7"/>
      <c r="N92" s="19"/>
    </row>
    <row r="93" spans="1:14" s="2" customFormat="1" ht="24" customHeight="1">
      <c r="A93" s="7" t="s">
        <v>172</v>
      </c>
      <c r="B93" s="7"/>
      <c r="C93" s="7"/>
      <c r="D93" s="7"/>
      <c r="E93" s="7"/>
      <c r="F93" s="23"/>
      <c r="G93" s="14"/>
      <c r="H93" s="14"/>
      <c r="I93" s="7"/>
      <c r="J93" s="7"/>
      <c r="K93" s="7"/>
      <c r="L93" s="7"/>
      <c r="M93" s="7"/>
      <c r="N93" s="7"/>
    </row>
    <row r="94" spans="6:8" s="2" customFormat="1" ht="5.25" customHeight="1">
      <c r="F94" s="24"/>
      <c r="G94" s="15"/>
      <c r="H94" s="15"/>
    </row>
    <row r="95" spans="6:14" s="36" customFormat="1" ht="24" customHeight="1">
      <c r="F95" s="25"/>
      <c r="G95" s="56"/>
      <c r="H95" s="184" t="s">
        <v>28</v>
      </c>
      <c r="I95" s="184"/>
      <c r="J95" s="184"/>
      <c r="K95" s="47"/>
      <c r="L95" s="20" t="s">
        <v>31</v>
      </c>
      <c r="M95" s="49"/>
      <c r="N95" s="49"/>
    </row>
    <row r="96" spans="6:14" s="36" customFormat="1" ht="24" customHeight="1">
      <c r="F96" s="22" t="s">
        <v>16</v>
      </c>
      <c r="G96" s="48"/>
      <c r="H96" s="50">
        <v>2557</v>
      </c>
      <c r="J96" s="50">
        <v>2556</v>
      </c>
      <c r="K96" s="50"/>
      <c r="L96" s="50">
        <v>2557</v>
      </c>
      <c r="N96" s="50">
        <v>2556</v>
      </c>
    </row>
    <row r="97" spans="6:14" s="36" customFormat="1" ht="24" customHeight="1">
      <c r="F97" s="22"/>
      <c r="G97" s="48"/>
      <c r="H97" s="185" t="s">
        <v>164</v>
      </c>
      <c r="I97" s="185"/>
      <c r="J97" s="185"/>
      <c r="K97" s="185"/>
      <c r="L97" s="185"/>
      <c r="M97" s="185"/>
      <c r="N97" s="185"/>
    </row>
    <row r="98" spans="1:14" s="36" customFormat="1" ht="24" customHeight="1">
      <c r="A98" s="28" t="s">
        <v>18</v>
      </c>
      <c r="F98" s="25"/>
      <c r="G98" s="56"/>
      <c r="H98" s="56"/>
      <c r="J98" s="56"/>
      <c r="L98" s="38"/>
      <c r="M98" s="38"/>
      <c r="N98" s="38"/>
    </row>
    <row r="99" spans="1:14" s="36" customFormat="1" ht="24" customHeight="1">
      <c r="A99" s="34" t="s">
        <v>189</v>
      </c>
      <c r="F99" s="25">
        <v>28</v>
      </c>
      <c r="G99" s="56"/>
      <c r="H99" s="81">
        <v>6003430920</v>
      </c>
      <c r="I99" s="81"/>
      <c r="J99" s="81">
        <v>3656069713</v>
      </c>
      <c r="K99" s="81"/>
      <c r="L99" s="81">
        <v>5222119182</v>
      </c>
      <c r="M99" s="81"/>
      <c r="N99" s="81">
        <v>3591043916</v>
      </c>
    </row>
    <row r="100" spans="1:14" s="36" customFormat="1" ht="24" customHeight="1">
      <c r="A100" s="58" t="s">
        <v>68</v>
      </c>
      <c r="F100" s="25">
        <v>29</v>
      </c>
      <c r="G100" s="56"/>
      <c r="H100" s="81">
        <v>1405511724</v>
      </c>
      <c r="I100" s="81"/>
      <c r="J100" s="81">
        <v>138027941</v>
      </c>
      <c r="K100" s="81"/>
      <c r="L100" s="67">
        <v>0</v>
      </c>
      <c r="M100" s="81"/>
      <c r="N100" s="67">
        <v>0</v>
      </c>
    </row>
    <row r="101" spans="1:14" s="36" customFormat="1" ht="24" customHeight="1">
      <c r="A101" s="34" t="s">
        <v>91</v>
      </c>
      <c r="F101" s="25"/>
      <c r="G101" s="56"/>
      <c r="H101" s="81">
        <v>173986906</v>
      </c>
      <c r="I101" s="81"/>
      <c r="J101" s="81">
        <v>142328677</v>
      </c>
      <c r="K101" s="81"/>
      <c r="L101" s="81">
        <v>173986906</v>
      </c>
      <c r="M101" s="81"/>
      <c r="N101" s="81">
        <v>142328677</v>
      </c>
    </row>
    <row r="102" spans="1:14" s="36" customFormat="1" ht="24" customHeight="1">
      <c r="A102" s="34" t="s">
        <v>169</v>
      </c>
      <c r="F102" s="25"/>
      <c r="G102" s="56"/>
      <c r="H102" s="67">
        <v>0</v>
      </c>
      <c r="I102" s="81"/>
      <c r="J102" s="67">
        <v>35880000</v>
      </c>
      <c r="K102" s="81"/>
      <c r="L102" s="67">
        <v>0</v>
      </c>
      <c r="M102" s="81"/>
      <c r="N102" s="67">
        <v>0</v>
      </c>
    </row>
    <row r="103" spans="1:15" s="36" customFormat="1" ht="24" customHeight="1">
      <c r="A103" s="34" t="s">
        <v>150</v>
      </c>
      <c r="F103" s="25" t="s">
        <v>174</v>
      </c>
      <c r="G103" s="56"/>
      <c r="H103" s="67">
        <v>0</v>
      </c>
      <c r="I103" s="67"/>
      <c r="J103" s="67">
        <v>0</v>
      </c>
      <c r="K103" s="81"/>
      <c r="L103" s="67">
        <v>1109499894</v>
      </c>
      <c r="M103" s="81"/>
      <c r="N103" s="67">
        <v>0</v>
      </c>
      <c r="O103" s="79"/>
    </row>
    <row r="104" spans="1:15" s="36" customFormat="1" ht="24" customHeight="1">
      <c r="A104" s="183" t="s">
        <v>186</v>
      </c>
      <c r="B104" s="182"/>
      <c r="C104" s="182"/>
      <c r="D104" s="182"/>
      <c r="F104" s="25"/>
      <c r="G104" s="56"/>
      <c r="H104" s="67">
        <v>0</v>
      </c>
      <c r="I104" s="67"/>
      <c r="J104" s="67">
        <v>0</v>
      </c>
      <c r="K104" s="81"/>
      <c r="L104" s="67">
        <v>10766000</v>
      </c>
      <c r="M104" s="81"/>
      <c r="N104" s="67">
        <v>0</v>
      </c>
      <c r="O104" s="79"/>
    </row>
    <row r="105" spans="1:14" s="36" customFormat="1" ht="24" customHeight="1">
      <c r="A105" s="58" t="s">
        <v>14</v>
      </c>
      <c r="F105" s="25">
        <v>30</v>
      </c>
      <c r="G105" s="56"/>
      <c r="H105" s="93">
        <v>18343695</v>
      </c>
      <c r="I105" s="81"/>
      <c r="J105" s="81">
        <v>26684236</v>
      </c>
      <c r="K105" s="81"/>
      <c r="L105" s="81">
        <v>31243427</v>
      </c>
      <c r="M105" s="81"/>
      <c r="N105" s="67">
        <v>53545775</v>
      </c>
    </row>
    <row r="106" spans="1:14" s="3" customFormat="1" ht="24" customHeight="1">
      <c r="A106" s="57" t="s">
        <v>43</v>
      </c>
      <c r="F106" s="59"/>
      <c r="H106" s="82">
        <f>SUM(H99:H105)</f>
        <v>7601273245</v>
      </c>
      <c r="J106" s="82">
        <f>SUM(J99:J105)</f>
        <v>3998990567</v>
      </c>
      <c r="L106" s="82">
        <f>SUM(L99:L105)</f>
        <v>6547615409</v>
      </c>
      <c r="M106" s="9"/>
      <c r="N106" s="82">
        <f>SUM(N99:N105)</f>
        <v>3786918368</v>
      </c>
    </row>
    <row r="107" spans="1:14" s="3" customFormat="1" ht="3" customHeight="1">
      <c r="A107" s="57"/>
      <c r="F107" s="59"/>
      <c r="H107" s="104"/>
      <c r="J107" s="104"/>
      <c r="L107" s="104"/>
      <c r="M107" s="9"/>
      <c r="N107" s="104"/>
    </row>
    <row r="108" spans="1:14" s="36" customFormat="1" ht="24" customHeight="1">
      <c r="A108" s="83" t="s">
        <v>44</v>
      </c>
      <c r="F108" s="25"/>
      <c r="H108" s="81"/>
      <c r="I108" s="64"/>
      <c r="J108" s="81"/>
      <c r="K108" s="64"/>
      <c r="L108" s="81"/>
      <c r="M108" s="53"/>
      <c r="N108" s="81"/>
    </row>
    <row r="109" spans="1:14" s="36" customFormat="1" ht="24" customHeight="1">
      <c r="A109" s="51" t="s">
        <v>69</v>
      </c>
      <c r="F109" s="25" t="s">
        <v>176</v>
      </c>
      <c r="H109" s="81">
        <v>5346178121</v>
      </c>
      <c r="I109" s="64"/>
      <c r="J109" s="81">
        <v>3457632527</v>
      </c>
      <c r="K109" s="64"/>
      <c r="L109" s="81">
        <v>4977680163</v>
      </c>
      <c r="M109" s="53"/>
      <c r="N109" s="81">
        <v>3407820366</v>
      </c>
    </row>
    <row r="110" spans="1:14" s="36" customFormat="1" ht="24" customHeight="1">
      <c r="A110" s="51" t="s">
        <v>38</v>
      </c>
      <c r="F110" s="25">
        <v>31</v>
      </c>
      <c r="H110" s="81">
        <v>81569233</v>
      </c>
      <c r="J110" s="81">
        <v>52637254</v>
      </c>
      <c r="L110" s="81">
        <v>81569233</v>
      </c>
      <c r="M110" s="38"/>
      <c r="N110" s="81">
        <v>52637254</v>
      </c>
    </row>
    <row r="111" spans="1:14" s="36" customFormat="1" ht="24" customHeight="1">
      <c r="A111" s="51" t="s">
        <v>39</v>
      </c>
      <c r="F111" s="25" t="s">
        <v>187</v>
      </c>
      <c r="H111" s="81">
        <v>215816816</v>
      </c>
      <c r="J111" s="81">
        <v>144721329</v>
      </c>
      <c r="L111" s="81">
        <v>158625887</v>
      </c>
      <c r="M111" s="38"/>
      <c r="N111" s="81">
        <v>98985393</v>
      </c>
    </row>
    <row r="112" spans="1:14" s="36" customFormat="1" ht="24" customHeight="1">
      <c r="A112" s="51" t="s">
        <v>40</v>
      </c>
      <c r="F112" s="25" t="s">
        <v>196</v>
      </c>
      <c r="H112" s="93">
        <v>327745407</v>
      </c>
      <c r="I112" s="64"/>
      <c r="J112" s="93">
        <v>61514606</v>
      </c>
      <c r="K112" s="64"/>
      <c r="L112" s="81">
        <v>30381579</v>
      </c>
      <c r="M112" s="53"/>
      <c r="N112" s="81">
        <v>23791778</v>
      </c>
    </row>
    <row r="113" spans="1:15" s="3" customFormat="1" ht="24" customHeight="1">
      <c r="A113" s="57" t="s">
        <v>15</v>
      </c>
      <c r="F113" s="59"/>
      <c r="G113" s="32"/>
      <c r="H113" s="82">
        <f>SUM(H109:H112)</f>
        <v>5971309577</v>
      </c>
      <c r="J113" s="82">
        <f>SUM(J109:J112)</f>
        <v>3716505716</v>
      </c>
      <c r="L113" s="82">
        <f>SUM(L109:L112)</f>
        <v>5248256862</v>
      </c>
      <c r="M113" s="9"/>
      <c r="N113" s="82">
        <f>SUM(N109:N112)</f>
        <v>3583234791</v>
      </c>
      <c r="O113" s="181"/>
    </row>
    <row r="114" spans="1:14" s="3" customFormat="1" ht="9" customHeight="1">
      <c r="A114" s="57"/>
      <c r="F114" s="59"/>
      <c r="G114" s="32"/>
      <c r="H114" s="104"/>
      <c r="J114" s="104"/>
      <c r="L114" s="104"/>
      <c r="M114" s="9"/>
      <c r="N114" s="104"/>
    </row>
    <row r="115" spans="1:14" s="3" customFormat="1" ht="24" customHeight="1">
      <c r="A115" s="57" t="s">
        <v>66</v>
      </c>
      <c r="F115" s="59"/>
      <c r="G115" s="32"/>
      <c r="H115" s="104">
        <f>H106-H113</f>
        <v>1629963668</v>
      </c>
      <c r="I115" s="17"/>
      <c r="J115" s="104">
        <f>J106-J113</f>
        <v>282484851</v>
      </c>
      <c r="K115" s="17"/>
      <c r="L115" s="104">
        <f>L106-L113</f>
        <v>1299358547</v>
      </c>
      <c r="M115" s="11"/>
      <c r="N115" s="104">
        <f>N106-N113</f>
        <v>203683577</v>
      </c>
    </row>
    <row r="116" spans="1:14" s="3" customFormat="1" ht="24" customHeight="1">
      <c r="A116" s="51" t="s">
        <v>159</v>
      </c>
      <c r="F116" s="25">
        <v>36</v>
      </c>
      <c r="G116" s="32"/>
      <c r="H116" s="105">
        <v>20489642</v>
      </c>
      <c r="I116" s="36"/>
      <c r="J116" s="105">
        <v>14762340</v>
      </c>
      <c r="K116" s="36"/>
      <c r="L116" s="105">
        <v>2613160</v>
      </c>
      <c r="M116" s="38"/>
      <c r="N116" s="67">
        <v>654245</v>
      </c>
    </row>
    <row r="117" spans="1:14" s="3" customFormat="1" ht="24" customHeight="1">
      <c r="A117" s="57" t="s">
        <v>170</v>
      </c>
      <c r="F117" s="59"/>
      <c r="G117" s="32"/>
      <c r="H117" s="179">
        <f>+H115-H116</f>
        <v>1609474026</v>
      </c>
      <c r="J117" s="179">
        <f>+J115-J116</f>
        <v>267722511</v>
      </c>
      <c r="L117" s="179">
        <f>+L115-L116</f>
        <v>1296745387</v>
      </c>
      <c r="M117" s="9"/>
      <c r="N117" s="179">
        <f>+N115-N116</f>
        <v>203029332</v>
      </c>
    </row>
    <row r="118" spans="1:14" s="3" customFormat="1" ht="24" customHeight="1">
      <c r="A118" s="47" t="s">
        <v>171</v>
      </c>
      <c r="F118" s="59"/>
      <c r="G118" s="32"/>
      <c r="H118" s="104"/>
      <c r="J118" s="104"/>
      <c r="L118" s="104"/>
      <c r="M118" s="9"/>
      <c r="N118" s="104"/>
    </row>
    <row r="119" spans="1:14" s="36" customFormat="1" ht="24" customHeight="1">
      <c r="A119" s="51" t="s">
        <v>177</v>
      </c>
      <c r="B119" s="35"/>
      <c r="F119" s="25"/>
      <c r="G119" s="56"/>
      <c r="H119" s="71">
        <v>0</v>
      </c>
      <c r="I119" s="64"/>
      <c r="J119" s="52">
        <v>0</v>
      </c>
      <c r="K119" s="64"/>
      <c r="L119" s="71">
        <v>0</v>
      </c>
      <c r="M119" s="53"/>
      <c r="N119" s="52">
        <v>0</v>
      </c>
    </row>
    <row r="120" spans="1:14" s="3" customFormat="1" ht="24" customHeight="1" thickBot="1">
      <c r="A120" s="57" t="s">
        <v>165</v>
      </c>
      <c r="F120" s="59"/>
      <c r="G120" s="32"/>
      <c r="H120" s="84">
        <f>SUM(H117:H118)</f>
        <v>1609474026</v>
      </c>
      <c r="J120" s="84">
        <f>SUM(J117:J119)</f>
        <v>267722511</v>
      </c>
      <c r="L120" s="84">
        <f>SUM(L117:L118)</f>
        <v>1296745387</v>
      </c>
      <c r="M120" s="9"/>
      <c r="N120" s="84">
        <f>SUM(N117:N119)</f>
        <v>203029332</v>
      </c>
    </row>
    <row r="121" spans="6:10" s="47" customFormat="1" ht="4.5" customHeight="1" thickTop="1">
      <c r="F121" s="60"/>
      <c r="G121" s="58"/>
      <c r="H121" s="58"/>
      <c r="J121" s="58"/>
    </row>
    <row r="122" spans="1:14" s="36" customFormat="1" ht="24" customHeight="1">
      <c r="A122" s="57" t="s">
        <v>190</v>
      </c>
      <c r="F122" s="8"/>
      <c r="H122" s="81"/>
      <c r="J122" s="81"/>
      <c r="L122" s="81"/>
      <c r="M122" s="9"/>
      <c r="N122" s="81"/>
    </row>
    <row r="123" spans="1:14" s="36" customFormat="1" ht="24" customHeight="1">
      <c r="A123" s="57"/>
      <c r="B123" s="34" t="s">
        <v>46</v>
      </c>
      <c r="F123" s="25"/>
      <c r="G123" s="56"/>
      <c r="H123" s="93">
        <v>1608456622</v>
      </c>
      <c r="I123" s="64"/>
      <c r="J123" s="81">
        <v>266752101</v>
      </c>
      <c r="K123" s="64"/>
      <c r="L123" s="93">
        <v>1296745387</v>
      </c>
      <c r="M123" s="64"/>
      <c r="N123" s="81">
        <v>203029332</v>
      </c>
    </row>
    <row r="124" spans="1:14" s="36" customFormat="1" ht="24" customHeight="1">
      <c r="A124" s="57"/>
      <c r="B124" s="34" t="s">
        <v>67</v>
      </c>
      <c r="F124" s="25"/>
      <c r="G124" s="56"/>
      <c r="H124" s="81">
        <v>1017404</v>
      </c>
      <c r="I124" s="64"/>
      <c r="J124" s="81">
        <v>970410</v>
      </c>
      <c r="K124" s="64"/>
      <c r="L124" s="71">
        <v>0</v>
      </c>
      <c r="M124" s="64"/>
      <c r="N124" s="71">
        <v>0</v>
      </c>
    </row>
    <row r="125" spans="1:14" s="3" customFormat="1" ht="24" customHeight="1" thickBot="1">
      <c r="A125" s="47" t="s">
        <v>170</v>
      </c>
      <c r="F125" s="59"/>
      <c r="G125" s="32"/>
      <c r="H125" s="84">
        <f>SUM(H123:H124)</f>
        <v>1609474026</v>
      </c>
      <c r="J125" s="84">
        <f>SUM(J123:J124)</f>
        <v>267722511</v>
      </c>
      <c r="L125" s="84">
        <f>SUM(L123:L124)</f>
        <v>1296745387</v>
      </c>
      <c r="N125" s="84">
        <f>SUM(N123:N124)</f>
        <v>203029332</v>
      </c>
    </row>
    <row r="126" spans="6:14" s="47" customFormat="1" ht="5.25" customHeight="1" thickTop="1">
      <c r="F126" s="60"/>
      <c r="G126" s="58"/>
      <c r="H126" s="58"/>
      <c r="J126" s="58"/>
      <c r="L126" s="58"/>
      <c r="N126" s="58"/>
    </row>
    <row r="127" spans="1:14" s="36" customFormat="1" ht="24" customHeight="1">
      <c r="A127" s="57" t="s">
        <v>191</v>
      </c>
      <c r="F127" s="8"/>
      <c r="H127" s="81"/>
      <c r="J127" s="81"/>
      <c r="L127" s="81"/>
      <c r="N127" s="81"/>
    </row>
    <row r="128" spans="1:14" s="36" customFormat="1" ht="24" customHeight="1">
      <c r="A128" s="57"/>
      <c r="B128" s="34" t="s">
        <v>46</v>
      </c>
      <c r="F128" s="25"/>
      <c r="G128" s="56"/>
      <c r="H128" s="93">
        <v>1608456622</v>
      </c>
      <c r="I128" s="64"/>
      <c r="J128" s="81">
        <v>266752101</v>
      </c>
      <c r="K128" s="64"/>
      <c r="L128" s="93">
        <v>1296745387</v>
      </c>
      <c r="M128" s="64"/>
      <c r="N128" s="81">
        <f>N120</f>
        <v>203029332</v>
      </c>
    </row>
    <row r="129" spans="1:14" s="36" customFormat="1" ht="24" customHeight="1">
      <c r="A129" s="57"/>
      <c r="B129" s="34" t="s">
        <v>67</v>
      </c>
      <c r="F129" s="25"/>
      <c r="G129" s="56"/>
      <c r="H129" s="81">
        <v>1017404</v>
      </c>
      <c r="I129" s="64"/>
      <c r="J129" s="81">
        <v>970410</v>
      </c>
      <c r="K129" s="64"/>
      <c r="L129" s="71">
        <v>0</v>
      </c>
      <c r="M129" s="64"/>
      <c r="N129" s="71">
        <v>0</v>
      </c>
    </row>
    <row r="130" spans="1:14" s="3" customFormat="1" ht="24" customHeight="1" thickBot="1">
      <c r="A130" s="47" t="s">
        <v>165</v>
      </c>
      <c r="F130" s="59"/>
      <c r="G130" s="32"/>
      <c r="H130" s="84">
        <f>SUM(H120)</f>
        <v>1609474026</v>
      </c>
      <c r="J130" s="84">
        <f>SUM(J128:J129)</f>
        <v>267722511</v>
      </c>
      <c r="L130" s="84">
        <f>SUM(L128:L129)</f>
        <v>1296745387</v>
      </c>
      <c r="N130" s="84">
        <f>SUM(N128:N129)</f>
        <v>203029332</v>
      </c>
    </row>
    <row r="131" spans="1:7" s="36" customFormat="1" ht="24" customHeight="1" thickTop="1">
      <c r="A131" s="3" t="s">
        <v>178</v>
      </c>
      <c r="F131" s="25"/>
      <c r="G131" s="56"/>
    </row>
    <row r="132" spans="1:14" s="36" customFormat="1" ht="24" customHeight="1" thickBot="1">
      <c r="A132" s="58" t="s">
        <v>33</v>
      </c>
      <c r="F132" s="25">
        <v>38</v>
      </c>
      <c r="G132" s="56"/>
      <c r="H132" s="178">
        <v>0.43</v>
      </c>
      <c r="I132" s="161"/>
      <c r="J132" s="178">
        <v>0.07</v>
      </c>
      <c r="K132" s="161"/>
      <c r="L132" s="178">
        <v>0.35</v>
      </c>
      <c r="M132" s="161"/>
      <c r="N132" s="178">
        <v>0.05</v>
      </c>
    </row>
    <row r="133" spans="6:12" s="6" customFormat="1" ht="24" customHeight="1" thickTop="1">
      <c r="F133" s="8"/>
      <c r="G133" s="16"/>
      <c r="H133" s="16"/>
      <c r="L133" s="46"/>
    </row>
    <row r="134" spans="6:8" s="6" customFormat="1" ht="24" customHeight="1">
      <c r="F134" s="8"/>
      <c r="G134" s="16"/>
      <c r="H134" s="16"/>
    </row>
    <row r="135" spans="6:8" s="6" customFormat="1" ht="24" customHeight="1">
      <c r="F135" s="8"/>
      <c r="G135" s="16"/>
      <c r="H135" s="16"/>
    </row>
    <row r="136" spans="6:8" s="6" customFormat="1" ht="24" customHeight="1">
      <c r="F136" s="8"/>
      <c r="G136" s="16"/>
      <c r="H136" s="16"/>
    </row>
    <row r="137" spans="6:8" s="6" customFormat="1" ht="24" customHeight="1">
      <c r="F137" s="8"/>
      <c r="G137" s="16"/>
      <c r="H137" s="16"/>
    </row>
    <row r="138" spans="6:8" s="6" customFormat="1" ht="24" customHeight="1">
      <c r="F138" s="8"/>
      <c r="G138" s="16"/>
      <c r="H138" s="16"/>
    </row>
    <row r="139" spans="6:8" s="6" customFormat="1" ht="24" customHeight="1">
      <c r="F139" s="8"/>
      <c r="G139" s="16"/>
      <c r="H139" s="16"/>
    </row>
    <row r="140" spans="6:8" s="6" customFormat="1" ht="24" customHeight="1">
      <c r="F140" s="8"/>
      <c r="G140" s="16"/>
      <c r="H140" s="16"/>
    </row>
    <row r="141" spans="6:8" s="6" customFormat="1" ht="24" customHeight="1">
      <c r="F141" s="8"/>
      <c r="G141" s="16"/>
      <c r="H141" s="16"/>
    </row>
    <row r="142" spans="6:8" s="6" customFormat="1" ht="24" customHeight="1">
      <c r="F142" s="8"/>
      <c r="G142" s="16"/>
      <c r="H142" s="16"/>
    </row>
    <row r="143" spans="6:8" s="6" customFormat="1" ht="24" customHeight="1">
      <c r="F143" s="8"/>
      <c r="G143" s="16"/>
      <c r="H143" s="16"/>
    </row>
    <row r="144" spans="6:8" s="6" customFormat="1" ht="24" customHeight="1">
      <c r="F144" s="8"/>
      <c r="G144" s="16"/>
      <c r="H144" s="16"/>
    </row>
    <row r="145" spans="6:8" s="6" customFormat="1" ht="24" customHeight="1">
      <c r="F145" s="8"/>
      <c r="G145" s="16"/>
      <c r="H145" s="16"/>
    </row>
    <row r="146" spans="6:8" s="6" customFormat="1" ht="24" customHeight="1">
      <c r="F146" s="8"/>
      <c r="G146" s="16"/>
      <c r="H146" s="16"/>
    </row>
    <row r="147" spans="6:8" s="6" customFormat="1" ht="24" customHeight="1">
      <c r="F147" s="8"/>
      <c r="G147" s="16"/>
      <c r="H147" s="16"/>
    </row>
    <row r="148" spans="6:8" s="6" customFormat="1" ht="24" customHeight="1">
      <c r="F148" s="8"/>
      <c r="G148" s="16"/>
      <c r="H148" s="16"/>
    </row>
    <row r="149" spans="6:8" s="6" customFormat="1" ht="24" customHeight="1">
      <c r="F149" s="8"/>
      <c r="G149" s="16"/>
      <c r="H149" s="16"/>
    </row>
    <row r="150" spans="6:8" s="6" customFormat="1" ht="24" customHeight="1">
      <c r="F150" s="8"/>
      <c r="G150" s="16"/>
      <c r="H150" s="16"/>
    </row>
    <row r="151" spans="6:8" s="6" customFormat="1" ht="24" customHeight="1">
      <c r="F151" s="8"/>
      <c r="G151" s="16"/>
      <c r="H151" s="16"/>
    </row>
    <row r="152" spans="6:8" s="6" customFormat="1" ht="24" customHeight="1">
      <c r="F152" s="8"/>
      <c r="G152" s="16"/>
      <c r="H152" s="16"/>
    </row>
    <row r="153" spans="6:8" s="6" customFormat="1" ht="24" customHeight="1">
      <c r="F153" s="8"/>
      <c r="G153" s="16"/>
      <c r="H153" s="16"/>
    </row>
    <row r="154" spans="6:8" s="6" customFormat="1" ht="24" customHeight="1">
      <c r="F154" s="8"/>
      <c r="G154" s="16"/>
      <c r="H154" s="16"/>
    </row>
  </sheetData>
  <sheetProtection password="F7ED" sheet="1"/>
  <mergeCells count="8">
    <mergeCell ref="H95:J95"/>
    <mergeCell ref="H97:N97"/>
    <mergeCell ref="H5:J5"/>
    <mergeCell ref="H7:N7"/>
    <mergeCell ref="H40:J40"/>
    <mergeCell ref="H42:N42"/>
    <mergeCell ref="H72:J72"/>
    <mergeCell ref="H74:N74"/>
  </mergeCells>
  <printOptions/>
  <pageMargins left="0.866141732283465" right="0.196850393700787" top="0.47244094488189" bottom="0.393700787401575" header="0.511811023622047" footer="0.393700787401575"/>
  <pageSetup firstPageNumber="3" useFirstPageNumber="1" horizontalDpi="600" verticalDpi="600" orientation="portrait" paperSize="9" scale="80" r:id="rId1"/>
  <headerFooter alignWithMargins="0">
    <oddFooter>&amp;L&amp;14      &amp;15หมายเหตุประกอบงบการเงินเป็นส่วนหนึ่งของงบการเงินนี้&amp;14
&amp;R&amp;P</oddFooter>
  </headerFooter>
  <rowBreaks count="3" manualBreakCount="3">
    <brk id="35" max="255" man="1"/>
    <brk id="67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T28"/>
  <sheetViews>
    <sheetView showGridLines="0" zoomScaleSheetLayoutView="100" zoomScalePageLayoutView="0" workbookViewId="0" topLeftCell="A1">
      <selection activeCell="A8" sqref="A8"/>
    </sheetView>
  </sheetViews>
  <sheetFormatPr defaultColWidth="9.140625" defaultRowHeight="23.25" customHeight="1"/>
  <cols>
    <col min="1" max="1" width="43.00390625" style="120" customWidth="1"/>
    <col min="2" max="2" width="8.421875" style="112" customWidth="1"/>
    <col min="3" max="3" width="3.57421875" style="113" customWidth="1"/>
    <col min="4" max="4" width="13.7109375" style="113" customWidth="1"/>
    <col min="5" max="5" width="1.7109375" style="113" customWidth="1"/>
    <col min="6" max="6" width="13.7109375" style="113" customWidth="1"/>
    <col min="7" max="7" width="1.8515625" style="113" customWidth="1"/>
    <col min="8" max="8" width="12.8515625" style="113" customWidth="1"/>
    <col min="9" max="9" width="2.00390625" style="113" customWidth="1"/>
    <col min="10" max="10" width="13.7109375" style="113" customWidth="1"/>
    <col min="11" max="11" width="2.00390625" style="113" customWidth="1"/>
    <col min="12" max="12" width="15.57421875" style="113" customWidth="1"/>
    <col min="13" max="13" width="2.28125" style="113" customWidth="1"/>
    <col min="14" max="14" width="13.8515625" style="113" customWidth="1"/>
    <col min="15" max="15" width="1.7109375" style="113" customWidth="1"/>
    <col min="16" max="16" width="13.00390625" style="113" customWidth="1"/>
    <col min="17" max="17" width="1.7109375" style="113" customWidth="1"/>
    <col min="18" max="18" width="14.421875" style="113" customWidth="1"/>
    <col min="19" max="19" width="0.9921875" style="113" customWidth="1"/>
    <col min="20" max="20" width="18.7109375" style="113" bestFit="1" customWidth="1"/>
    <col min="21" max="16384" width="9.140625" style="113" customWidth="1"/>
  </cols>
  <sheetData>
    <row r="1" spans="1:2" s="108" customFormat="1" ht="23.25" customHeight="1">
      <c r="A1" s="106" t="s">
        <v>50</v>
      </c>
      <c r="B1" s="107"/>
    </row>
    <row r="2" spans="1:20" s="108" customFormat="1" ht="23.25" customHeight="1">
      <c r="A2" s="106" t="s">
        <v>2</v>
      </c>
      <c r="B2" s="107"/>
      <c r="T2" s="109"/>
    </row>
    <row r="3" spans="1:20" s="108" customFormat="1" ht="23.25" customHeight="1">
      <c r="A3" s="7" t="s">
        <v>172</v>
      </c>
      <c r="T3" s="110"/>
    </row>
    <row r="4" spans="1:20" ht="3" customHeight="1">
      <c r="A4" s="111"/>
      <c r="R4" s="114"/>
      <c r="T4" s="110"/>
    </row>
    <row r="5" spans="1:20" s="117" customFormat="1" ht="20.25" customHeight="1">
      <c r="A5" s="115"/>
      <c r="B5" s="116"/>
      <c r="D5" s="187" t="s">
        <v>71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T5" s="110"/>
    </row>
    <row r="6" spans="4:20" ht="26.25" customHeight="1">
      <c r="D6" s="119"/>
      <c r="E6" s="119"/>
      <c r="F6" s="119"/>
      <c r="G6" s="119"/>
      <c r="H6" s="188"/>
      <c r="I6" s="188"/>
      <c r="J6" s="188"/>
      <c r="K6" s="121"/>
      <c r="L6" s="190" t="s">
        <v>113</v>
      </c>
      <c r="M6" s="190"/>
      <c r="N6" s="119"/>
      <c r="O6" s="118"/>
      <c r="P6" s="118"/>
      <c r="Q6" s="118"/>
      <c r="R6" s="118"/>
      <c r="T6" s="109"/>
    </row>
    <row r="7" spans="4:20" ht="26.25" customHeight="1">
      <c r="D7" s="119"/>
      <c r="E7" s="119"/>
      <c r="F7" s="119"/>
      <c r="G7" s="119"/>
      <c r="H7" s="191" t="s">
        <v>62</v>
      </c>
      <c r="I7" s="191"/>
      <c r="J7" s="191"/>
      <c r="K7" s="121"/>
      <c r="L7" s="192" t="s">
        <v>10</v>
      </c>
      <c r="M7" s="192"/>
      <c r="N7" s="119"/>
      <c r="O7" s="118"/>
      <c r="P7" s="118"/>
      <c r="Q7" s="118"/>
      <c r="R7" s="118"/>
      <c r="T7" s="109"/>
    </row>
    <row r="8" spans="2:19" ht="21.75">
      <c r="B8" s="122"/>
      <c r="C8" s="123"/>
      <c r="D8" s="122"/>
      <c r="G8" s="122"/>
      <c r="H8" s="124" t="s">
        <v>72</v>
      </c>
      <c r="I8" s="124"/>
      <c r="J8" s="125"/>
      <c r="K8" s="125"/>
      <c r="L8" s="122" t="s">
        <v>127</v>
      </c>
      <c r="M8" s="122"/>
      <c r="N8" s="122"/>
      <c r="P8" s="124" t="s">
        <v>73</v>
      </c>
      <c r="Q8" s="125"/>
      <c r="R8" s="125"/>
      <c r="S8" s="126"/>
    </row>
    <row r="9" spans="2:19" ht="21.75">
      <c r="B9" s="123"/>
      <c r="C9" s="123"/>
      <c r="D9" s="124" t="s">
        <v>74</v>
      </c>
      <c r="E9" s="125"/>
      <c r="F9" s="124" t="s">
        <v>79</v>
      </c>
      <c r="G9" s="122"/>
      <c r="H9" s="124" t="s">
        <v>75</v>
      </c>
      <c r="I9" s="124"/>
      <c r="L9" s="122" t="s">
        <v>81</v>
      </c>
      <c r="M9" s="122"/>
      <c r="N9" s="124" t="s">
        <v>94</v>
      </c>
      <c r="P9" s="124" t="s">
        <v>76</v>
      </c>
      <c r="Q9" s="125"/>
      <c r="R9" s="124" t="s">
        <v>29</v>
      </c>
      <c r="S9" s="126"/>
    </row>
    <row r="10" spans="2:19" ht="21.75">
      <c r="B10" s="123" t="s">
        <v>16</v>
      </c>
      <c r="C10" s="123"/>
      <c r="D10" s="124" t="s">
        <v>27</v>
      </c>
      <c r="E10" s="125"/>
      <c r="F10" s="124" t="s">
        <v>92</v>
      </c>
      <c r="G10" s="122"/>
      <c r="H10" s="124" t="s">
        <v>77</v>
      </c>
      <c r="I10" s="124"/>
      <c r="J10" s="124" t="s">
        <v>80</v>
      </c>
      <c r="K10" s="124"/>
      <c r="L10" s="124" t="s">
        <v>128</v>
      </c>
      <c r="M10" s="124"/>
      <c r="N10" s="124" t="s">
        <v>112</v>
      </c>
      <c r="P10" s="124" t="s">
        <v>78</v>
      </c>
      <c r="Q10" s="125"/>
      <c r="R10" s="124" t="s">
        <v>30</v>
      </c>
      <c r="S10" s="126"/>
    </row>
    <row r="11" spans="2:19" ht="21.75">
      <c r="B11" s="123"/>
      <c r="C11" s="123"/>
      <c r="D11" s="189" t="s">
        <v>164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26"/>
    </row>
    <row r="12" spans="1:18" ht="21.75">
      <c r="A12" s="111" t="s">
        <v>48</v>
      </c>
      <c r="B12" s="120"/>
      <c r="C12" s="112"/>
      <c r="D12" s="127">
        <v>317000000</v>
      </c>
      <c r="E12" s="128"/>
      <c r="F12" s="127">
        <v>746100000</v>
      </c>
      <c r="G12" s="127"/>
      <c r="H12" s="127">
        <v>17700000</v>
      </c>
      <c r="I12" s="129"/>
      <c r="J12" s="127">
        <v>105721034</v>
      </c>
      <c r="K12" s="127"/>
      <c r="L12" s="127">
        <v>-46944910</v>
      </c>
      <c r="M12" s="127"/>
      <c r="N12" s="127">
        <f>SUM(D12:M12)</f>
        <v>1139576124</v>
      </c>
      <c r="O12" s="127"/>
      <c r="P12" s="127">
        <v>2246200</v>
      </c>
      <c r="Q12" s="127"/>
      <c r="R12" s="127">
        <f>SUM(N12:P12)</f>
        <v>1141822324</v>
      </c>
    </row>
    <row r="13" spans="1:18" ht="21.75">
      <c r="A13" s="151" t="s">
        <v>65</v>
      </c>
      <c r="B13" s="120"/>
      <c r="C13" s="112"/>
      <c r="D13" s="140">
        <v>0</v>
      </c>
      <c r="E13" s="132"/>
      <c r="F13" s="140">
        <v>0</v>
      </c>
      <c r="G13" s="140"/>
      <c r="H13" s="140">
        <v>0</v>
      </c>
      <c r="I13" s="146"/>
      <c r="J13" s="140">
        <v>0</v>
      </c>
      <c r="K13" s="140"/>
      <c r="L13" s="140">
        <v>0</v>
      </c>
      <c r="M13" s="140"/>
      <c r="N13" s="140">
        <f>SUM(D13:M13)</f>
        <v>0</v>
      </c>
      <c r="O13" s="140"/>
      <c r="P13" s="140">
        <v>-253067</v>
      </c>
      <c r="Q13" s="140"/>
      <c r="R13" s="133">
        <f>SUM(N13:P13)</f>
        <v>-253067</v>
      </c>
    </row>
    <row r="14" spans="1:18" ht="21.75">
      <c r="A14" s="111" t="s">
        <v>179</v>
      </c>
      <c r="B14" s="120"/>
      <c r="C14" s="112"/>
      <c r="D14" s="140"/>
      <c r="E14" s="132"/>
      <c r="F14" s="140"/>
      <c r="G14" s="140"/>
      <c r="H14" s="140"/>
      <c r="I14" s="146"/>
      <c r="J14" s="140"/>
      <c r="K14" s="140"/>
      <c r="L14" s="140"/>
      <c r="M14" s="140"/>
      <c r="N14" s="140"/>
      <c r="O14" s="140"/>
      <c r="P14" s="140"/>
      <c r="Q14" s="140"/>
      <c r="R14" s="133"/>
    </row>
    <row r="15" spans="1:18" ht="21.75">
      <c r="A15" s="151" t="s">
        <v>93</v>
      </c>
      <c r="B15" s="158">
        <v>24</v>
      </c>
      <c r="C15" s="112"/>
      <c r="D15" s="140">
        <v>56000000</v>
      </c>
      <c r="E15" s="128"/>
      <c r="F15" s="140">
        <v>2934516000</v>
      </c>
      <c r="G15" s="140"/>
      <c r="H15" s="140">
        <v>0</v>
      </c>
      <c r="I15" s="146"/>
      <c r="J15" s="140">
        <v>0</v>
      </c>
      <c r="K15" s="140"/>
      <c r="L15" s="140">
        <v>0</v>
      </c>
      <c r="M15" s="140"/>
      <c r="N15" s="140">
        <f>SUM(D15:M15)</f>
        <v>2990516000</v>
      </c>
      <c r="O15" s="140"/>
      <c r="P15" s="140">
        <v>0</v>
      </c>
      <c r="Q15" s="140"/>
      <c r="R15" s="133">
        <f>SUM(N15:P15)</f>
        <v>2990516000</v>
      </c>
    </row>
    <row r="16" spans="1:18" ht="21.75">
      <c r="A16" s="151" t="s">
        <v>165</v>
      </c>
      <c r="B16" s="123"/>
      <c r="C16" s="112"/>
      <c r="D16" s="130">
        <v>0</v>
      </c>
      <c r="E16" s="131"/>
      <c r="F16" s="130">
        <v>0</v>
      </c>
      <c r="G16" s="131"/>
      <c r="H16" s="132">
        <v>0</v>
      </c>
      <c r="I16" s="131"/>
      <c r="J16" s="131">
        <v>266752101</v>
      </c>
      <c r="K16" s="131"/>
      <c r="L16" s="131">
        <v>0</v>
      </c>
      <c r="M16" s="131"/>
      <c r="N16" s="140">
        <f>SUM(D16:M16)</f>
        <v>266752101</v>
      </c>
      <c r="O16" s="133"/>
      <c r="P16" s="133">
        <v>970410</v>
      </c>
      <c r="Q16" s="133"/>
      <c r="R16" s="133">
        <f>SUM(N16:P16)</f>
        <v>267722511</v>
      </c>
    </row>
    <row r="17" spans="1:18" ht="21.75">
      <c r="A17" s="151" t="s">
        <v>182</v>
      </c>
      <c r="B17" s="123">
        <v>26</v>
      </c>
      <c r="C17" s="112"/>
      <c r="D17" s="130">
        <v>0</v>
      </c>
      <c r="E17" s="131"/>
      <c r="F17" s="130">
        <v>0</v>
      </c>
      <c r="G17" s="131"/>
      <c r="H17" s="132">
        <v>0</v>
      </c>
      <c r="I17" s="131"/>
      <c r="J17" s="131">
        <v>-37299302</v>
      </c>
      <c r="K17" s="131"/>
      <c r="L17" s="131">
        <v>0</v>
      </c>
      <c r="M17" s="131"/>
      <c r="N17" s="140">
        <f>SUM(D17:M17)</f>
        <v>-37299302</v>
      </c>
      <c r="O17" s="133"/>
      <c r="P17" s="133">
        <v>0</v>
      </c>
      <c r="Q17" s="133"/>
      <c r="R17" s="133">
        <f>SUM(N17:P17)</f>
        <v>-37299302</v>
      </c>
    </row>
    <row r="18" spans="1:18" s="139" customFormat="1" ht="22.5" thickBot="1">
      <c r="A18" s="111" t="s">
        <v>166</v>
      </c>
      <c r="B18" s="134"/>
      <c r="C18" s="135"/>
      <c r="D18" s="136">
        <f>SUM(D12:D17)</f>
        <v>373000000</v>
      </c>
      <c r="E18" s="137"/>
      <c r="F18" s="136">
        <f>SUM(F12:F16)</f>
        <v>3680616000</v>
      </c>
      <c r="G18" s="138"/>
      <c r="H18" s="136">
        <f>SUM(H12:H16)</f>
        <v>17700000</v>
      </c>
      <c r="I18" s="127"/>
      <c r="J18" s="136">
        <f>SUM(J12:J17)</f>
        <v>335173833</v>
      </c>
      <c r="K18" s="127"/>
      <c r="L18" s="136">
        <f>SUM(L12:L16)</f>
        <v>-46944910</v>
      </c>
      <c r="M18" s="127"/>
      <c r="N18" s="136">
        <f>SUM(N12:N17)</f>
        <v>4359544923</v>
      </c>
      <c r="O18" s="127"/>
      <c r="P18" s="136">
        <f>SUM(P12:P16)</f>
        <v>2963543</v>
      </c>
      <c r="Q18" s="127"/>
      <c r="R18" s="136">
        <f>SUM(R12:R17)</f>
        <v>4362508466</v>
      </c>
    </row>
    <row r="19" spans="1:18" ht="21.75" customHeight="1" thickTop="1">
      <c r="A19" s="111"/>
      <c r="B19" s="134"/>
      <c r="C19" s="135"/>
      <c r="D19" s="140"/>
      <c r="E19" s="131"/>
      <c r="F19" s="140"/>
      <c r="G19" s="141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</row>
    <row r="20" spans="1:18" ht="21.75">
      <c r="A20" s="111" t="s">
        <v>70</v>
      </c>
      <c r="B20" s="120"/>
      <c r="C20" s="112"/>
      <c r="D20" s="127">
        <v>373000000</v>
      </c>
      <c r="E20" s="128"/>
      <c r="F20" s="127">
        <v>3680616000</v>
      </c>
      <c r="G20" s="127"/>
      <c r="H20" s="127">
        <v>17700000</v>
      </c>
      <c r="I20" s="129"/>
      <c r="J20" s="127">
        <v>335173833</v>
      </c>
      <c r="K20" s="127"/>
      <c r="L20" s="127">
        <v>-46944910</v>
      </c>
      <c r="M20" s="127"/>
      <c r="N20" s="127">
        <f>SUM(D20:M20)</f>
        <v>4359544923</v>
      </c>
      <c r="O20" s="127"/>
      <c r="P20" s="127">
        <v>2963543</v>
      </c>
      <c r="Q20" s="127"/>
      <c r="R20" s="127">
        <f>SUM(N20:P20)</f>
        <v>4362508466</v>
      </c>
    </row>
    <row r="21" spans="1:18" ht="21.75">
      <c r="A21" s="111" t="s">
        <v>179</v>
      </c>
      <c r="B21" s="120"/>
      <c r="C21" s="112"/>
      <c r="D21" s="140"/>
      <c r="E21" s="132"/>
      <c r="F21" s="140"/>
      <c r="G21" s="140"/>
      <c r="H21" s="140"/>
      <c r="I21" s="146"/>
      <c r="J21" s="140"/>
      <c r="K21" s="140"/>
      <c r="L21" s="140"/>
      <c r="M21" s="140"/>
      <c r="N21" s="140"/>
      <c r="O21" s="140"/>
      <c r="P21" s="140"/>
      <c r="Q21" s="140"/>
      <c r="R21" s="133"/>
    </row>
    <row r="22" spans="1:18" ht="21.75">
      <c r="A22" s="168" t="s">
        <v>122</v>
      </c>
      <c r="B22" s="158">
        <v>25</v>
      </c>
      <c r="C22" s="112"/>
      <c r="D22" s="140">
        <v>0</v>
      </c>
      <c r="E22" s="132"/>
      <c r="F22" s="140">
        <v>0</v>
      </c>
      <c r="G22" s="140"/>
      <c r="H22" s="140">
        <v>19600000</v>
      </c>
      <c r="I22" s="146"/>
      <c r="J22" s="140">
        <f>-H22</f>
        <v>-19600000</v>
      </c>
      <c r="K22" s="140"/>
      <c r="L22" s="140">
        <v>0</v>
      </c>
      <c r="M22" s="140"/>
      <c r="N22" s="140">
        <f>SUM(D22:L22)</f>
        <v>0</v>
      </c>
      <c r="O22" s="140"/>
      <c r="P22" s="140">
        <v>0</v>
      </c>
      <c r="Q22" s="140"/>
      <c r="R22" s="133">
        <f>SUM(N22:P22)</f>
        <v>0</v>
      </c>
    </row>
    <row r="23" spans="1:18" ht="21.75">
      <c r="A23" s="151" t="s">
        <v>165</v>
      </c>
      <c r="B23" s="123"/>
      <c r="C23" s="112"/>
      <c r="D23" s="140">
        <v>0</v>
      </c>
      <c r="E23" s="132"/>
      <c r="F23" s="140">
        <v>0</v>
      </c>
      <c r="G23" s="131"/>
      <c r="H23" s="140">
        <v>0</v>
      </c>
      <c r="I23" s="131"/>
      <c r="J23" s="131">
        <v>1608456622</v>
      </c>
      <c r="K23" s="131"/>
      <c r="L23" s="140">
        <v>0</v>
      </c>
      <c r="M23" s="131"/>
      <c r="N23" s="140">
        <f>SUM(D23:L23)</f>
        <v>1608456622</v>
      </c>
      <c r="O23" s="133"/>
      <c r="P23" s="133">
        <v>1017404</v>
      </c>
      <c r="Q23" s="133"/>
      <c r="R23" s="133">
        <v>1609474026</v>
      </c>
    </row>
    <row r="24" spans="1:18" ht="21.75">
      <c r="A24" s="151" t="s">
        <v>182</v>
      </c>
      <c r="B24" s="123">
        <v>26</v>
      </c>
      <c r="C24" s="112"/>
      <c r="D24" s="140">
        <v>0</v>
      </c>
      <c r="E24" s="132"/>
      <c r="F24" s="140">
        <v>0</v>
      </c>
      <c r="G24" s="131"/>
      <c r="H24" s="140">
        <v>0</v>
      </c>
      <c r="I24" s="131"/>
      <c r="J24" s="131">
        <v>-74600000</v>
      </c>
      <c r="K24" s="131"/>
      <c r="L24" s="140">
        <v>0</v>
      </c>
      <c r="M24" s="131"/>
      <c r="N24" s="140">
        <f>SUM(D24:L24)</f>
        <v>-74600000</v>
      </c>
      <c r="O24" s="133"/>
      <c r="P24" s="133">
        <v>0</v>
      </c>
      <c r="Q24" s="133"/>
      <c r="R24" s="140">
        <f>SUM(N24:P24)</f>
        <v>-74600000</v>
      </c>
    </row>
    <row r="25" spans="1:18" s="139" customFormat="1" ht="23.25" customHeight="1" thickBot="1">
      <c r="A25" s="111" t="s">
        <v>167</v>
      </c>
      <c r="B25" s="134"/>
      <c r="C25" s="135"/>
      <c r="D25" s="136">
        <f>SUM(D20:D24)</f>
        <v>373000000</v>
      </c>
      <c r="E25" s="137"/>
      <c r="F25" s="136">
        <f>SUM(F20:F24)</f>
        <v>3680616000</v>
      </c>
      <c r="G25" s="138"/>
      <c r="H25" s="136">
        <f>SUM(H20:H24)</f>
        <v>37300000</v>
      </c>
      <c r="I25" s="127"/>
      <c r="J25" s="136">
        <f>SUM(J20:J24)</f>
        <v>1849430455</v>
      </c>
      <c r="K25" s="127"/>
      <c r="L25" s="136">
        <f>SUM(L20:L24)</f>
        <v>-46944910</v>
      </c>
      <c r="M25" s="127"/>
      <c r="N25" s="136">
        <f>SUM(N20:N24)</f>
        <v>5893401545</v>
      </c>
      <c r="O25" s="127"/>
      <c r="P25" s="136">
        <f>SUM(P20:P24)</f>
        <v>3980947</v>
      </c>
      <c r="Q25" s="127"/>
      <c r="R25" s="136">
        <f>SUM(R20:R24)</f>
        <v>5897382492</v>
      </c>
    </row>
    <row r="26" spans="8:13" ht="23.25" customHeight="1" thickTop="1">
      <c r="H26" s="142"/>
      <c r="I26" s="142"/>
      <c r="J26" s="143"/>
      <c r="K26" s="143"/>
      <c r="L26" s="143"/>
      <c r="M26" s="143"/>
    </row>
    <row r="27" ht="23.25" customHeight="1">
      <c r="R27" s="144"/>
    </row>
    <row r="28" spans="4:18" ht="23.25" customHeight="1"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</row>
  </sheetData>
  <sheetProtection password="F7ED" sheet="1"/>
  <mergeCells count="6">
    <mergeCell ref="D5:R5"/>
    <mergeCell ref="H6:J6"/>
    <mergeCell ref="D11:R11"/>
    <mergeCell ref="L6:M6"/>
    <mergeCell ref="H7:J7"/>
    <mergeCell ref="L7:M7"/>
  </mergeCells>
  <printOptions/>
  <pageMargins left="0.708661417322835" right="0.236220472440945" top="0.669291338582677" bottom="0.354330708661417" header="0.31496062992126" footer="0.31496062992126"/>
  <pageSetup firstPageNumber="7" useFirstPageNumber="1" horizontalDpi="600" verticalDpi="600" orientation="landscape" paperSize="9" scale="85" r:id="rId1"/>
  <headerFooter alignWithMargins="0">
    <oddFooter>&amp;L&amp;"Angsana New,Regular"หมายเหตุประกอบงบการเงินเป็นส่วนหนึ่งของงบการเงินนี้&amp;"Cordia New,Regular"
&amp;R&amp;"Angsana New,Regular"&amp;P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57"/>
  <sheetViews>
    <sheetView showGridLines="0" zoomScaleSheetLayoutView="100" zoomScalePageLayoutView="0" workbookViewId="0" topLeftCell="A1">
      <selection activeCell="D7" sqref="D7"/>
    </sheetView>
  </sheetViews>
  <sheetFormatPr defaultColWidth="9.140625" defaultRowHeight="24.75" customHeight="1"/>
  <cols>
    <col min="1" max="3" width="2.7109375" style="95" customWidth="1"/>
    <col min="4" max="4" width="55.57421875" style="95" customWidth="1"/>
    <col min="5" max="5" width="11.7109375" style="27" customWidth="1"/>
    <col min="6" max="6" width="2.28125" style="95" customWidth="1"/>
    <col min="7" max="7" width="14.8515625" style="95" customWidth="1"/>
    <col min="8" max="8" width="2.28125" style="95" customWidth="1"/>
    <col min="9" max="9" width="14.8515625" style="95" customWidth="1"/>
    <col min="10" max="10" width="2.28125" style="95" customWidth="1"/>
    <col min="11" max="11" width="14.8515625" style="95" customWidth="1"/>
    <col min="12" max="12" width="2.28125" style="95" customWidth="1"/>
    <col min="13" max="13" width="14.8515625" style="95" customWidth="1"/>
    <col min="14" max="14" width="2.28125" style="95" customWidth="1"/>
    <col min="15" max="15" width="14.8515625" style="95" customWidth="1"/>
    <col min="16" max="16" width="1.57421875" style="95" customWidth="1"/>
    <col min="17" max="16384" width="9.140625" style="95" customWidth="1"/>
  </cols>
  <sheetData>
    <row r="1" spans="1:15" s="94" customFormat="1" ht="24.75" customHeight="1">
      <c r="A1" s="7" t="s">
        <v>50</v>
      </c>
      <c r="B1" s="47"/>
      <c r="C1" s="47"/>
      <c r="D1" s="47"/>
      <c r="E1" s="28"/>
      <c r="F1" s="47"/>
      <c r="G1" s="47"/>
      <c r="H1" s="47"/>
      <c r="I1" s="47"/>
      <c r="J1" s="47"/>
      <c r="K1" s="47"/>
      <c r="L1" s="47"/>
      <c r="M1" s="169"/>
      <c r="N1" s="1"/>
      <c r="O1" s="19"/>
    </row>
    <row r="2" spans="1:15" s="94" customFormat="1" ht="24.75" customHeight="1">
      <c r="A2" s="7" t="s">
        <v>2</v>
      </c>
      <c r="B2" s="47"/>
      <c r="C2" s="47"/>
      <c r="D2" s="47"/>
      <c r="E2" s="28"/>
      <c r="F2" s="47"/>
      <c r="G2" s="47"/>
      <c r="H2" s="47"/>
      <c r="I2" s="47"/>
      <c r="J2" s="47"/>
      <c r="K2" s="47"/>
      <c r="L2" s="47"/>
      <c r="M2" s="169"/>
      <c r="N2" s="169"/>
      <c r="O2" s="19"/>
    </row>
    <row r="3" spans="1:15" s="94" customFormat="1" ht="24.75" customHeight="1">
      <c r="A3" s="7" t="s">
        <v>172</v>
      </c>
      <c r="B3" s="43"/>
      <c r="C3" s="43"/>
      <c r="D3" s="43"/>
      <c r="E3" s="170"/>
      <c r="F3" s="43"/>
      <c r="G3" s="43"/>
      <c r="H3" s="43"/>
      <c r="I3" s="43"/>
      <c r="J3" s="43"/>
      <c r="K3" s="43"/>
      <c r="L3" s="43"/>
      <c r="M3" s="1"/>
      <c r="N3" s="1"/>
      <c r="O3" s="1"/>
    </row>
    <row r="4" spans="1:15" s="17" customFormat="1" ht="24.75" customHeight="1">
      <c r="A4" s="47"/>
      <c r="B4" s="47"/>
      <c r="C4" s="47"/>
      <c r="D4" s="47"/>
      <c r="E4" s="29"/>
      <c r="F4" s="149"/>
      <c r="G4" s="29"/>
      <c r="H4" s="149"/>
      <c r="I4" s="193" t="s">
        <v>31</v>
      </c>
      <c r="J4" s="193"/>
      <c r="K4" s="193"/>
      <c r="L4" s="193"/>
      <c r="M4" s="193"/>
      <c r="N4" s="193"/>
      <c r="O4" s="193"/>
    </row>
    <row r="5" spans="1:14" s="17" customFormat="1" ht="24.75" customHeight="1">
      <c r="A5" s="47"/>
      <c r="B5" s="47"/>
      <c r="C5" s="47"/>
      <c r="D5" s="47"/>
      <c r="E5" s="27"/>
      <c r="F5" s="171"/>
      <c r="G5" s="172"/>
      <c r="H5" s="171"/>
      <c r="I5" s="172"/>
      <c r="J5" s="171"/>
      <c r="K5" s="195" t="s">
        <v>62</v>
      </c>
      <c r="L5" s="195"/>
      <c r="M5" s="195"/>
      <c r="N5" s="171"/>
    </row>
    <row r="6" spans="1:15" s="17" customFormat="1" ht="24.75" customHeight="1">
      <c r="A6" s="47"/>
      <c r="B6" s="47"/>
      <c r="C6" s="47"/>
      <c r="D6" s="47"/>
      <c r="E6" s="22"/>
      <c r="F6" s="171"/>
      <c r="G6" s="172" t="s">
        <v>74</v>
      </c>
      <c r="H6" s="171"/>
      <c r="I6" s="172" t="s">
        <v>96</v>
      </c>
      <c r="J6" s="171"/>
      <c r="K6" s="172" t="s">
        <v>114</v>
      </c>
      <c r="L6" s="171"/>
      <c r="N6" s="171"/>
      <c r="O6" s="173" t="s">
        <v>29</v>
      </c>
    </row>
    <row r="7" spans="1:15" s="17" customFormat="1" ht="24.75" customHeight="1">
      <c r="A7" s="47"/>
      <c r="B7" s="47"/>
      <c r="C7" s="47"/>
      <c r="D7" s="47"/>
      <c r="E7" s="22" t="s">
        <v>16</v>
      </c>
      <c r="F7" s="171"/>
      <c r="G7" s="171" t="s">
        <v>27</v>
      </c>
      <c r="H7" s="171"/>
      <c r="I7" s="172" t="s">
        <v>95</v>
      </c>
      <c r="J7" s="171"/>
      <c r="K7" s="172" t="s">
        <v>97</v>
      </c>
      <c r="L7" s="171"/>
      <c r="M7" s="172" t="s">
        <v>80</v>
      </c>
      <c r="N7" s="171"/>
      <c r="O7" s="171" t="s">
        <v>30</v>
      </c>
    </row>
    <row r="8" spans="1:15" s="17" customFormat="1" ht="24.75" customHeight="1">
      <c r="A8" s="47"/>
      <c r="B8" s="47"/>
      <c r="C8" s="47"/>
      <c r="D8" s="47"/>
      <c r="E8" s="30"/>
      <c r="F8" s="149"/>
      <c r="G8" s="30"/>
      <c r="H8" s="149"/>
      <c r="I8" s="194" t="s">
        <v>164</v>
      </c>
      <c r="J8" s="194"/>
      <c r="K8" s="194"/>
      <c r="L8" s="194"/>
      <c r="M8" s="194"/>
      <c r="N8" s="194"/>
      <c r="O8" s="194"/>
    </row>
    <row r="9" spans="1:15" ht="24.75" customHeight="1">
      <c r="A9" s="47" t="s">
        <v>48</v>
      </c>
      <c r="G9" s="97">
        <v>317000000</v>
      </c>
      <c r="H9" s="94"/>
      <c r="I9" s="97">
        <v>746100000</v>
      </c>
      <c r="J9" s="98"/>
      <c r="K9" s="98">
        <v>17700000</v>
      </c>
      <c r="L9" s="98"/>
      <c r="M9" s="97">
        <v>107868839</v>
      </c>
      <c r="N9" s="94"/>
      <c r="O9" s="97">
        <f>SUM(G9:M9)</f>
        <v>1188668839</v>
      </c>
    </row>
    <row r="10" spans="1:15" ht="24.75" customHeight="1">
      <c r="A10" s="111" t="s">
        <v>179</v>
      </c>
      <c r="G10" s="97"/>
      <c r="H10" s="94"/>
      <c r="I10" s="97"/>
      <c r="J10" s="98"/>
      <c r="K10" s="98"/>
      <c r="L10" s="98"/>
      <c r="M10" s="97"/>
      <c r="N10" s="94"/>
      <c r="O10" s="97"/>
    </row>
    <row r="11" spans="1:15" ht="24.75" customHeight="1">
      <c r="A11" s="151" t="s">
        <v>93</v>
      </c>
      <c r="E11" s="158">
        <v>24</v>
      </c>
      <c r="G11" s="96">
        <v>56000000</v>
      </c>
      <c r="I11" s="96">
        <v>2934516000</v>
      </c>
      <c r="J11" s="96"/>
      <c r="K11" s="96">
        <v>0</v>
      </c>
      <c r="L11" s="96"/>
      <c r="M11" s="96">
        <v>0</v>
      </c>
      <c r="O11" s="99">
        <f>SUM(G11:M11)</f>
        <v>2990516000</v>
      </c>
    </row>
    <row r="12" spans="1:15" ht="24.75" customHeight="1">
      <c r="A12" s="34" t="s">
        <v>165</v>
      </c>
      <c r="E12" s="123"/>
      <c r="G12" s="96">
        <v>0</v>
      </c>
      <c r="I12" s="96">
        <v>0</v>
      </c>
      <c r="J12" s="96"/>
      <c r="K12" s="96">
        <v>0</v>
      </c>
      <c r="L12" s="96"/>
      <c r="M12" s="96">
        <v>203029332</v>
      </c>
      <c r="O12" s="99">
        <f>SUM(G12:M12)</f>
        <v>203029332</v>
      </c>
    </row>
    <row r="13" spans="1:15" ht="24.75" customHeight="1">
      <c r="A13" s="151" t="s">
        <v>182</v>
      </c>
      <c r="E13" s="123">
        <v>26</v>
      </c>
      <c r="G13" s="96">
        <v>0</v>
      </c>
      <c r="I13" s="96">
        <v>0</v>
      </c>
      <c r="J13" s="96"/>
      <c r="K13" s="96">
        <v>0</v>
      </c>
      <c r="L13" s="96"/>
      <c r="M13" s="96">
        <v>-37299302</v>
      </c>
      <c r="O13" s="99">
        <f>SUM(G13:M13)</f>
        <v>-37299302</v>
      </c>
    </row>
    <row r="14" spans="1:15" ht="24.75" customHeight="1" thickBot="1">
      <c r="A14" s="47" t="s">
        <v>166</v>
      </c>
      <c r="G14" s="100">
        <f>SUM(G9:G12)</f>
        <v>373000000</v>
      </c>
      <c r="I14" s="100">
        <f>SUM(I9:I12)</f>
        <v>3680616000</v>
      </c>
      <c r="J14" s="17"/>
      <c r="K14" s="100">
        <f>SUM(K9:K12)</f>
        <v>17700000</v>
      </c>
      <c r="L14" s="17"/>
      <c r="M14" s="100">
        <f>SUM(M9:M13)</f>
        <v>273598869</v>
      </c>
      <c r="N14" s="17"/>
      <c r="O14" s="100">
        <f>SUM(O9:O13)</f>
        <v>4344914869</v>
      </c>
    </row>
    <row r="15" spans="1:15" s="17" customFormat="1" ht="19.5" customHeight="1" thickTop="1">
      <c r="A15" s="3"/>
      <c r="E15" s="31"/>
      <c r="F15" s="97"/>
      <c r="G15" s="97"/>
      <c r="H15" s="97"/>
      <c r="I15" s="97"/>
      <c r="J15" s="98"/>
      <c r="K15" s="97"/>
      <c r="L15" s="98"/>
      <c r="M15" s="97"/>
      <c r="N15" s="98"/>
      <c r="O15" s="97"/>
    </row>
    <row r="16" spans="1:15" ht="24.75" customHeight="1">
      <c r="A16" s="17" t="s">
        <v>70</v>
      </c>
      <c r="B16" s="94"/>
      <c r="C16" s="94"/>
      <c r="D16" s="94"/>
      <c r="F16" s="96"/>
      <c r="G16" s="97">
        <v>373000000</v>
      </c>
      <c r="H16" s="96"/>
      <c r="I16" s="97">
        <v>3680616000</v>
      </c>
      <c r="J16" s="98"/>
      <c r="K16" s="98">
        <v>17700000</v>
      </c>
      <c r="L16" s="98"/>
      <c r="M16" s="97">
        <v>273598869</v>
      </c>
      <c r="N16" s="98"/>
      <c r="O16" s="97">
        <f>SUM(G16:M16)</f>
        <v>4344914869</v>
      </c>
    </row>
    <row r="17" spans="1:15" ht="24.75" customHeight="1">
      <c r="A17" s="111" t="s">
        <v>179</v>
      </c>
      <c r="B17" s="94"/>
      <c r="C17" s="94"/>
      <c r="D17" s="94"/>
      <c r="F17" s="96"/>
      <c r="G17" s="97"/>
      <c r="H17" s="96"/>
      <c r="I17" s="97"/>
      <c r="J17" s="98"/>
      <c r="K17" s="98"/>
      <c r="L17" s="98"/>
      <c r="M17" s="97"/>
      <c r="N17" s="98"/>
      <c r="O17" s="97"/>
    </row>
    <row r="18" spans="1:15" ht="24.75" customHeight="1">
      <c r="A18" s="168" t="s">
        <v>122</v>
      </c>
      <c r="C18" s="94"/>
      <c r="D18" s="94"/>
      <c r="E18" s="158">
        <v>25</v>
      </c>
      <c r="F18" s="96"/>
      <c r="G18" s="140">
        <v>0</v>
      </c>
      <c r="H18" s="132"/>
      <c r="I18" s="140">
        <v>0</v>
      </c>
      <c r="J18" s="140"/>
      <c r="K18" s="140">
        <v>19600000</v>
      </c>
      <c r="L18" s="146"/>
      <c r="M18" s="140">
        <f>-K18</f>
        <v>-19600000</v>
      </c>
      <c r="N18" s="98"/>
      <c r="O18" s="174">
        <f>SUM(G18:M18)</f>
        <v>0</v>
      </c>
    </row>
    <row r="19" spans="1:15" ht="24.75" customHeight="1">
      <c r="A19" s="34" t="s">
        <v>165</v>
      </c>
      <c r="E19" s="123"/>
      <c r="G19" s="140">
        <v>0</v>
      </c>
      <c r="H19" s="132"/>
      <c r="I19" s="140">
        <v>0</v>
      </c>
      <c r="J19" s="132"/>
      <c r="K19" s="140">
        <v>0</v>
      </c>
      <c r="L19" s="96"/>
      <c r="M19" s="96">
        <v>1296745387</v>
      </c>
      <c r="N19" s="94"/>
      <c r="O19" s="174">
        <v>1296745387</v>
      </c>
    </row>
    <row r="20" spans="1:15" ht="24.75" customHeight="1">
      <c r="A20" s="151" t="s">
        <v>182</v>
      </c>
      <c r="E20" s="123">
        <v>26</v>
      </c>
      <c r="G20" s="140">
        <v>0</v>
      </c>
      <c r="H20" s="131"/>
      <c r="I20" s="140">
        <v>0</v>
      </c>
      <c r="J20" s="131"/>
      <c r="K20" s="131">
        <v>0</v>
      </c>
      <c r="L20" s="96"/>
      <c r="M20" s="131">
        <v>-74600000</v>
      </c>
      <c r="N20" s="94"/>
      <c r="O20" s="174">
        <f>SUM(G20:M20)</f>
        <v>-74600000</v>
      </c>
    </row>
    <row r="21" spans="1:15" ht="24.75" customHeight="1" thickBot="1">
      <c r="A21" s="47" t="s">
        <v>167</v>
      </c>
      <c r="G21" s="100">
        <f>SUM(G16:G20)</f>
        <v>373000000</v>
      </c>
      <c r="I21" s="100">
        <f>SUM(I16:I20)</f>
        <v>3680616000</v>
      </c>
      <c r="J21" s="17"/>
      <c r="K21" s="100">
        <f>SUM(K16:K20)</f>
        <v>37300000</v>
      </c>
      <c r="L21" s="17"/>
      <c r="M21" s="100">
        <f>SUM(M16:M20)</f>
        <v>1476144256</v>
      </c>
      <c r="N21" s="17"/>
      <c r="O21" s="100">
        <f>SUM(O16:O20)</f>
        <v>5567060256</v>
      </c>
    </row>
    <row r="22" ht="24.75" customHeight="1" thickTop="1"/>
    <row r="30" ht="7.5" customHeight="1"/>
    <row r="31" ht="21.75"/>
    <row r="32" ht="21.75"/>
    <row r="33" ht="21.75"/>
    <row r="34" ht="21.75"/>
    <row r="35" ht="21.75"/>
    <row r="36" ht="21.75"/>
    <row r="37" ht="21.75"/>
    <row r="38" spans="6:10" ht="21.75">
      <c r="F38" s="175"/>
      <c r="G38" s="175"/>
      <c r="H38" s="175"/>
      <c r="I38" s="175"/>
      <c r="J38" s="175"/>
    </row>
    <row r="39" ht="21.75"/>
    <row r="40" spans="6:14" ht="21.75">
      <c r="F40" s="175"/>
      <c r="G40" s="175"/>
      <c r="H40" s="175"/>
      <c r="I40" s="175"/>
      <c r="J40" s="175"/>
      <c r="K40" s="175"/>
      <c r="L40" s="175"/>
      <c r="N40" s="175"/>
    </row>
    <row r="41" ht="21.75"/>
    <row r="42" ht="21.75"/>
    <row r="43" ht="21.75"/>
    <row r="44" ht="21.75"/>
    <row r="45" ht="21.75"/>
    <row r="46" ht="21.75"/>
    <row r="47" ht="22.5">
      <c r="A47" s="42"/>
    </row>
    <row r="48" spans="1:12" ht="22.5">
      <c r="A48" s="42"/>
      <c r="L48" s="64"/>
    </row>
    <row r="49" ht="21.75"/>
    <row r="50" ht="21.75"/>
    <row r="51" ht="21.75"/>
    <row r="52" ht="21.75">
      <c r="A52" s="64"/>
    </row>
    <row r="53" ht="21.75">
      <c r="A53" s="64"/>
    </row>
    <row r="54" ht="21.75">
      <c r="A54" s="64"/>
    </row>
    <row r="55" ht="21.75"/>
    <row r="56" ht="21.75"/>
    <row r="57" spans="12:14" ht="21.75">
      <c r="L57" s="176"/>
      <c r="N57" s="176"/>
    </row>
    <row r="58" ht="21.75"/>
    <row r="59" ht="21.75"/>
    <row r="60" ht="21.75"/>
  </sheetData>
  <sheetProtection password="F7ED" sheet="1"/>
  <mergeCells count="3">
    <mergeCell ref="I4:O4"/>
    <mergeCell ref="I8:O8"/>
    <mergeCell ref="K5:M5"/>
  </mergeCells>
  <printOptions/>
  <pageMargins left="0.984251968503937" right="0.511811023622047" top="0.47244094488189" bottom="0.393700787401575" header="0.511811023622047" footer="0.393700787401575"/>
  <pageSetup firstPageNumber="8" useFirstPageNumber="1" horizontalDpi="600" verticalDpi="600" orientation="landscape" paperSize="9" scale="90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88"/>
  <sheetViews>
    <sheetView showGridLines="0" view="pageBreakPreview" zoomScaleNormal="80" zoomScaleSheetLayoutView="100" zoomScalePageLayoutView="0" workbookViewId="0" topLeftCell="A1">
      <selection activeCell="E5" sqref="E5"/>
    </sheetView>
  </sheetViews>
  <sheetFormatPr defaultColWidth="10.8515625" defaultRowHeight="24" customHeight="1"/>
  <cols>
    <col min="1" max="3" width="1.8515625" style="36" customWidth="1"/>
    <col min="4" max="4" width="40.8515625" style="36" customWidth="1"/>
    <col min="5" max="5" width="9.7109375" style="36" customWidth="1"/>
    <col min="6" max="6" width="14.7109375" style="8" customWidth="1"/>
    <col min="7" max="7" width="1.8515625" style="36" customWidth="1"/>
    <col min="8" max="8" width="14.57421875" style="36" customWidth="1"/>
    <col min="9" max="9" width="2.00390625" style="36" customWidth="1"/>
    <col min="10" max="10" width="15.140625" style="36" customWidth="1"/>
    <col min="11" max="11" width="1.57421875" style="36" customWidth="1"/>
    <col min="12" max="12" width="15.28125" style="36" bestFit="1" customWidth="1"/>
    <col min="13" max="13" width="15.7109375" style="36" customWidth="1"/>
    <col min="14" max="14" width="3.28125" style="36" customWidth="1"/>
    <col min="15" max="15" width="15.28125" style="36" customWidth="1"/>
    <col min="16" max="16384" width="10.8515625" style="36" customWidth="1"/>
  </cols>
  <sheetData>
    <row r="1" spans="1:12" s="2" customFormat="1" ht="24" customHeight="1">
      <c r="A1" s="7" t="s">
        <v>50</v>
      </c>
      <c r="B1" s="7"/>
      <c r="C1" s="7"/>
      <c r="D1" s="7"/>
      <c r="E1" s="7"/>
      <c r="F1" s="26"/>
      <c r="G1" s="7"/>
      <c r="H1" s="7"/>
      <c r="I1" s="7"/>
      <c r="J1" s="7"/>
      <c r="K1" s="7"/>
      <c r="L1" s="19"/>
    </row>
    <row r="2" spans="1:12" s="2" customFormat="1" ht="24" customHeight="1">
      <c r="A2" s="7" t="s">
        <v>19</v>
      </c>
      <c r="B2" s="7"/>
      <c r="C2" s="7"/>
      <c r="D2" s="7"/>
      <c r="E2" s="7"/>
      <c r="F2" s="26"/>
      <c r="G2" s="7"/>
      <c r="H2" s="7"/>
      <c r="I2" s="7"/>
      <c r="J2" s="7"/>
      <c r="K2" s="7"/>
      <c r="L2" s="19"/>
    </row>
    <row r="3" spans="1:12" s="2" customFormat="1" ht="24" customHeight="1">
      <c r="A3" s="7" t="s">
        <v>172</v>
      </c>
      <c r="B3" s="7"/>
      <c r="C3" s="7"/>
      <c r="D3" s="7"/>
      <c r="E3" s="7"/>
      <c r="F3" s="26"/>
      <c r="G3" s="7"/>
      <c r="H3" s="7"/>
      <c r="I3" s="7"/>
      <c r="J3" s="7"/>
      <c r="K3" s="7"/>
      <c r="L3" s="7"/>
    </row>
    <row r="4" spans="6:8" ht="3" customHeight="1">
      <c r="F4" s="22"/>
      <c r="G4" s="48"/>
      <c r="H4" s="48"/>
    </row>
    <row r="5" spans="6:12" ht="21.75">
      <c r="F5" s="184" t="s">
        <v>28</v>
      </c>
      <c r="G5" s="184"/>
      <c r="H5" s="184"/>
      <c r="I5" s="47"/>
      <c r="J5" s="20" t="s">
        <v>31</v>
      </c>
      <c r="K5" s="49"/>
      <c r="L5" s="49"/>
    </row>
    <row r="6" spans="5:12" ht="19.5" customHeight="1">
      <c r="E6" s="22" t="s">
        <v>16</v>
      </c>
      <c r="F6" s="101">
        <v>2557</v>
      </c>
      <c r="G6" s="48"/>
      <c r="H6" s="50">
        <v>2556</v>
      </c>
      <c r="J6" s="50">
        <v>2557</v>
      </c>
      <c r="K6" s="48"/>
      <c r="L6" s="50">
        <v>2556</v>
      </c>
    </row>
    <row r="7" spans="6:12" ht="19.5" customHeight="1">
      <c r="F7" s="185" t="s">
        <v>164</v>
      </c>
      <c r="G7" s="185"/>
      <c r="H7" s="185"/>
      <c r="I7" s="185"/>
      <c r="J7" s="185"/>
      <c r="K7" s="185"/>
      <c r="L7" s="185"/>
    </row>
    <row r="8" spans="1:12" ht="21.75">
      <c r="A8" s="29" t="s">
        <v>20</v>
      </c>
      <c r="J8" s="38"/>
      <c r="K8" s="38"/>
      <c r="L8" s="38"/>
    </row>
    <row r="9" spans="1:12" ht="21.75">
      <c r="A9" s="35" t="s">
        <v>170</v>
      </c>
      <c r="F9" s="85">
        <v>1609474026</v>
      </c>
      <c r="H9" s="85">
        <v>267722511</v>
      </c>
      <c r="J9" s="38">
        <v>1296745387</v>
      </c>
      <c r="K9" s="38"/>
      <c r="L9" s="38">
        <v>203029332</v>
      </c>
    </row>
    <row r="10" spans="6:8" s="47" customFormat="1" ht="3.75" customHeight="1">
      <c r="F10" s="60"/>
      <c r="G10" s="58"/>
      <c r="H10" s="60"/>
    </row>
    <row r="11" spans="1:12" ht="21.75">
      <c r="A11" s="8" t="s">
        <v>24</v>
      </c>
      <c r="H11" s="8"/>
      <c r="J11" s="38"/>
      <c r="K11" s="38"/>
      <c r="L11" s="38"/>
    </row>
    <row r="12" spans="1:12" ht="21.75">
      <c r="A12" s="51" t="s">
        <v>47</v>
      </c>
      <c r="F12" s="85">
        <v>403610988</v>
      </c>
      <c r="H12" s="85">
        <v>125095744</v>
      </c>
      <c r="J12" s="85">
        <v>94071385</v>
      </c>
      <c r="K12" s="38"/>
      <c r="L12" s="38">
        <v>84105580</v>
      </c>
    </row>
    <row r="13" spans="1:12" ht="21.75">
      <c r="A13" s="51" t="s">
        <v>134</v>
      </c>
      <c r="F13" s="85">
        <v>8373467</v>
      </c>
      <c r="H13" s="85">
        <v>786213</v>
      </c>
      <c r="J13" s="68">
        <v>0</v>
      </c>
      <c r="K13" s="38"/>
      <c r="L13" s="68">
        <v>0</v>
      </c>
    </row>
    <row r="14" spans="1:12" ht="21.75">
      <c r="A14" s="51" t="s">
        <v>135</v>
      </c>
      <c r="F14" s="85">
        <v>1937712</v>
      </c>
      <c r="H14" s="85">
        <v>1698448</v>
      </c>
      <c r="I14" s="86"/>
      <c r="J14" s="85">
        <v>0</v>
      </c>
      <c r="K14" s="38"/>
      <c r="L14" s="85">
        <v>0</v>
      </c>
    </row>
    <row r="15" spans="1:12" ht="21.75">
      <c r="A15" s="51" t="s">
        <v>168</v>
      </c>
      <c r="F15" s="85">
        <v>5332091</v>
      </c>
      <c r="H15" s="85">
        <v>5332091</v>
      </c>
      <c r="J15" s="85">
        <v>5332091</v>
      </c>
      <c r="K15" s="38"/>
      <c r="L15" s="85">
        <v>5332091</v>
      </c>
    </row>
    <row r="16" spans="1:12" ht="21.75">
      <c r="A16" s="51" t="s">
        <v>99</v>
      </c>
      <c r="F16" s="85">
        <v>-11587965</v>
      </c>
      <c r="H16" s="85">
        <v>0</v>
      </c>
      <c r="I16" s="86"/>
      <c r="J16" s="85">
        <v>-23944762</v>
      </c>
      <c r="K16" s="38"/>
      <c r="L16" s="85">
        <v>0</v>
      </c>
    </row>
    <row r="17" spans="1:12" ht="21.75">
      <c r="A17" s="51" t="s">
        <v>150</v>
      </c>
      <c r="F17" s="85">
        <v>0</v>
      </c>
      <c r="H17" s="85">
        <v>0</v>
      </c>
      <c r="I17" s="86"/>
      <c r="J17" s="85">
        <v>-1109499894</v>
      </c>
      <c r="K17" s="38"/>
      <c r="L17" s="85">
        <v>0</v>
      </c>
    </row>
    <row r="18" spans="1:12" ht="21.75">
      <c r="A18" s="51" t="s">
        <v>100</v>
      </c>
      <c r="F18" s="85">
        <v>327745407</v>
      </c>
      <c r="H18" s="85">
        <v>61514606</v>
      </c>
      <c r="J18" s="38">
        <v>30381579</v>
      </c>
      <c r="K18" s="38"/>
      <c r="L18" s="38">
        <v>23791778</v>
      </c>
    </row>
    <row r="19" spans="1:12" ht="21.75">
      <c r="A19" s="51" t="s">
        <v>98</v>
      </c>
      <c r="F19" s="85">
        <v>1402545</v>
      </c>
      <c r="H19" s="85">
        <v>219031</v>
      </c>
      <c r="J19" s="85">
        <v>579901</v>
      </c>
      <c r="K19" s="38"/>
      <c r="L19" s="85">
        <v>200828</v>
      </c>
    </row>
    <row r="20" spans="1:12" ht="21.75">
      <c r="A20" s="51" t="s">
        <v>149</v>
      </c>
      <c r="F20" s="85">
        <v>0</v>
      </c>
      <c r="H20" s="85">
        <v>-93132</v>
      </c>
      <c r="J20" s="85">
        <v>0</v>
      </c>
      <c r="K20" s="38"/>
      <c r="L20" s="85">
        <v>-92275</v>
      </c>
    </row>
    <row r="21" spans="1:12" ht="21.75">
      <c r="A21" s="103" t="s">
        <v>157</v>
      </c>
      <c r="F21" s="85">
        <v>0</v>
      </c>
      <c r="H21" s="85">
        <v>0</v>
      </c>
      <c r="J21" s="85">
        <v>0</v>
      </c>
      <c r="K21" s="38"/>
      <c r="L21" s="85">
        <v>-855484</v>
      </c>
    </row>
    <row r="22" spans="1:12" ht="21.75">
      <c r="A22" s="51" t="s">
        <v>83</v>
      </c>
      <c r="F22" s="85">
        <v>1605573</v>
      </c>
      <c r="H22" s="85">
        <v>2658473</v>
      </c>
      <c r="J22" s="85">
        <v>1092970</v>
      </c>
      <c r="K22" s="38"/>
      <c r="L22" s="85">
        <v>1919003</v>
      </c>
    </row>
    <row r="23" spans="1:12" ht="21.75">
      <c r="A23" s="51" t="s">
        <v>198</v>
      </c>
      <c r="F23" s="85">
        <v>4918808</v>
      </c>
      <c r="H23" s="85">
        <v>21227036</v>
      </c>
      <c r="J23" s="85">
        <v>0</v>
      </c>
      <c r="K23" s="38"/>
      <c r="L23" s="85">
        <v>0</v>
      </c>
    </row>
    <row r="24" spans="1:12" ht="21.75">
      <c r="A24" s="51" t="s">
        <v>141</v>
      </c>
      <c r="F24" s="85">
        <v>0</v>
      </c>
      <c r="H24" s="85">
        <v>0</v>
      </c>
      <c r="I24" s="86"/>
      <c r="J24" s="85">
        <v>-10766000</v>
      </c>
      <c r="K24" s="38"/>
      <c r="L24" s="85">
        <v>0</v>
      </c>
    </row>
    <row r="25" spans="1:12" ht="21.75">
      <c r="A25" s="51" t="s">
        <v>180</v>
      </c>
      <c r="F25" s="85">
        <v>0</v>
      </c>
      <c r="H25" s="85">
        <v>1171335</v>
      </c>
      <c r="I25" s="86"/>
      <c r="J25" s="85">
        <v>0</v>
      </c>
      <c r="K25" s="38"/>
      <c r="L25" s="85">
        <v>415476</v>
      </c>
    </row>
    <row r="26" spans="1:12" ht="24" customHeight="1">
      <c r="A26" s="51" t="s">
        <v>159</v>
      </c>
      <c r="F26" s="85">
        <v>20489642</v>
      </c>
      <c r="H26" s="152">
        <v>14762340</v>
      </c>
      <c r="J26" s="152">
        <v>2613160</v>
      </c>
      <c r="L26" s="152">
        <v>654245</v>
      </c>
    </row>
    <row r="27" spans="6:12" ht="21.75">
      <c r="F27" s="177">
        <f>SUM(F9:F26)</f>
        <v>2373302294</v>
      </c>
      <c r="H27" s="87">
        <f>SUM(H9:H26)</f>
        <v>502094696</v>
      </c>
      <c r="J27" s="87">
        <f>SUM(J9:J26)</f>
        <v>286605817</v>
      </c>
      <c r="K27" s="38"/>
      <c r="L27" s="87">
        <f>SUM(L9:L26)</f>
        <v>318500574</v>
      </c>
    </row>
    <row r="28" spans="1:12" ht="21.75">
      <c r="A28" s="54" t="s">
        <v>41</v>
      </c>
      <c r="B28" s="3"/>
      <c r="F28" s="87"/>
      <c r="H28" s="87"/>
      <c r="J28" s="87"/>
      <c r="K28" s="38"/>
      <c r="L28" s="87"/>
    </row>
    <row r="29" spans="1:12" ht="21.75">
      <c r="A29" s="103" t="s">
        <v>51</v>
      </c>
      <c r="B29" s="3"/>
      <c r="F29" s="87">
        <v>-310561429</v>
      </c>
      <c r="H29" s="87">
        <v>-360088575</v>
      </c>
      <c r="J29" s="87">
        <v>185926095</v>
      </c>
      <c r="K29" s="38"/>
      <c r="L29" s="87">
        <v>-319850276</v>
      </c>
    </row>
    <row r="30" spans="1:12" ht="21.75">
      <c r="A30" s="103" t="s">
        <v>26</v>
      </c>
      <c r="B30" s="3"/>
      <c r="F30" s="87">
        <v>68050636</v>
      </c>
      <c r="H30" s="87">
        <v>-64583473</v>
      </c>
      <c r="J30" s="87">
        <v>66290290</v>
      </c>
      <c r="K30" s="38"/>
      <c r="L30" s="87">
        <v>-62823127</v>
      </c>
    </row>
    <row r="31" spans="1:12" ht="21.75">
      <c r="A31" s="103" t="s">
        <v>4</v>
      </c>
      <c r="B31" s="3"/>
      <c r="F31" s="87">
        <v>60882386</v>
      </c>
      <c r="H31" s="87">
        <v>-10302638</v>
      </c>
      <c r="J31" s="87">
        <v>2199711</v>
      </c>
      <c r="K31" s="38"/>
      <c r="L31" s="87">
        <v>-1484366</v>
      </c>
    </row>
    <row r="32" spans="1:12" ht="21.75">
      <c r="A32" s="51" t="s">
        <v>25</v>
      </c>
      <c r="B32" s="55"/>
      <c r="F32" s="87">
        <v>-45410209</v>
      </c>
      <c r="H32" s="87">
        <v>8425130</v>
      </c>
      <c r="J32" s="87">
        <v>-24715800</v>
      </c>
      <c r="K32" s="38"/>
      <c r="L32" s="87">
        <v>9689500</v>
      </c>
    </row>
    <row r="33" spans="1:12" ht="21.75">
      <c r="A33" s="51" t="s">
        <v>57</v>
      </c>
      <c r="B33" s="55"/>
      <c r="F33" s="87">
        <v>55417364</v>
      </c>
      <c r="H33" s="87">
        <v>65021812</v>
      </c>
      <c r="J33" s="87">
        <v>250274</v>
      </c>
      <c r="K33" s="38"/>
      <c r="L33" s="87">
        <v>74225477</v>
      </c>
    </row>
    <row r="34" spans="1:12" ht="21.75">
      <c r="A34" s="51" t="s">
        <v>143</v>
      </c>
      <c r="B34" s="55"/>
      <c r="F34" s="87">
        <v>-13884841</v>
      </c>
      <c r="H34" s="87">
        <v>26315921</v>
      </c>
      <c r="J34" s="87">
        <v>-130980</v>
      </c>
      <c r="K34" s="38"/>
      <c r="L34" s="87">
        <v>15421</v>
      </c>
    </row>
    <row r="35" spans="1:12" ht="21.75">
      <c r="A35" s="51" t="s">
        <v>60</v>
      </c>
      <c r="B35" s="55"/>
      <c r="F35" s="38">
        <v>-38837591</v>
      </c>
      <c r="H35" s="38">
        <v>26308766</v>
      </c>
      <c r="J35" s="38">
        <v>-27377764</v>
      </c>
      <c r="K35" s="38"/>
      <c r="L35" s="38">
        <v>17552413</v>
      </c>
    </row>
    <row r="36" spans="1:12" ht="21.75">
      <c r="A36" s="103" t="s">
        <v>184</v>
      </c>
      <c r="B36" s="147"/>
      <c r="F36" s="38">
        <v>-641394</v>
      </c>
      <c r="H36" s="68">
        <v>0</v>
      </c>
      <c r="J36" s="68">
        <v>0</v>
      </c>
      <c r="K36" s="38"/>
      <c r="L36" s="68">
        <v>0</v>
      </c>
    </row>
    <row r="37" spans="1:12" ht="21.75">
      <c r="A37" s="51" t="s">
        <v>153</v>
      </c>
      <c r="B37" s="55"/>
      <c r="F37" s="177">
        <f>SUM(F27:F36)</f>
        <v>2148317216</v>
      </c>
      <c r="H37" s="177">
        <f>SUM(H27:H36)</f>
        <v>193191639</v>
      </c>
      <c r="J37" s="177">
        <f>SUM(J27:J36)</f>
        <v>489047643</v>
      </c>
      <c r="K37" s="38"/>
      <c r="L37" s="177">
        <f>SUM(L27:L36)</f>
        <v>35825616</v>
      </c>
    </row>
    <row r="38" spans="1:12" ht="21.75">
      <c r="A38" s="51" t="s">
        <v>152</v>
      </c>
      <c r="B38" s="55"/>
      <c r="F38" s="87">
        <v>-41262319</v>
      </c>
      <c r="H38" s="38">
        <v>-21679561</v>
      </c>
      <c r="J38" s="87">
        <v>-13271118</v>
      </c>
      <c r="K38" s="38"/>
      <c r="L38" s="38">
        <v>-12607403</v>
      </c>
    </row>
    <row r="39" spans="1:12" ht="21.75">
      <c r="A39" s="57" t="s">
        <v>154</v>
      </c>
      <c r="B39" s="3"/>
      <c r="C39" s="3"/>
      <c r="D39" s="3"/>
      <c r="E39" s="3"/>
      <c r="F39" s="88">
        <f>SUM(F37:F38)</f>
        <v>2107054897</v>
      </c>
      <c r="G39" s="3"/>
      <c r="H39" s="88">
        <f>SUM(H37:H38)</f>
        <v>171512078</v>
      </c>
      <c r="I39" s="3"/>
      <c r="J39" s="88">
        <f>SUM(J37:J38)</f>
        <v>475776525</v>
      </c>
      <c r="K39" s="3"/>
      <c r="L39" s="88">
        <f>SUM(L37:L38)</f>
        <v>23218213</v>
      </c>
    </row>
    <row r="40" spans="1:12" ht="3.75" customHeight="1">
      <c r="A40" s="57"/>
      <c r="B40" s="3"/>
      <c r="C40" s="3"/>
      <c r="D40" s="3"/>
      <c r="E40" s="3"/>
      <c r="F40" s="180"/>
      <c r="G40" s="3"/>
      <c r="H40" s="180"/>
      <c r="I40" s="3"/>
      <c r="J40" s="180"/>
      <c r="K40" s="3"/>
      <c r="L40" s="180"/>
    </row>
    <row r="41" spans="1:14" s="8" customFormat="1" ht="21.75">
      <c r="A41" s="62" t="s">
        <v>21</v>
      </c>
      <c r="F41" s="89"/>
      <c r="H41" s="89"/>
      <c r="J41" s="89"/>
      <c r="K41" s="63"/>
      <c r="L41" s="63"/>
      <c r="N41" s="63"/>
    </row>
    <row r="42" spans="1:14" s="8" customFormat="1" ht="21.75">
      <c r="A42" s="55" t="s">
        <v>102</v>
      </c>
      <c r="F42" s="85">
        <v>12414324</v>
      </c>
      <c r="G42" s="36"/>
      <c r="H42" s="85">
        <v>0</v>
      </c>
      <c r="I42" s="36"/>
      <c r="J42" s="85">
        <v>29661039</v>
      </c>
      <c r="K42" s="38"/>
      <c r="L42" s="85">
        <v>0</v>
      </c>
      <c r="N42" s="63"/>
    </row>
    <row r="43" spans="1:14" s="8" customFormat="1" ht="21.75">
      <c r="A43" s="55" t="s">
        <v>155</v>
      </c>
      <c r="F43" s="85">
        <v>0</v>
      </c>
      <c r="G43" s="36"/>
      <c r="H43" s="85">
        <v>0</v>
      </c>
      <c r="I43" s="36"/>
      <c r="J43" s="85">
        <v>1109499894</v>
      </c>
      <c r="K43" s="38"/>
      <c r="L43" s="85">
        <v>0</v>
      </c>
      <c r="N43" s="63"/>
    </row>
    <row r="44" spans="1:14" s="8" customFormat="1" ht="21.75">
      <c r="A44" s="55" t="s">
        <v>188</v>
      </c>
      <c r="F44" s="85">
        <v>248701723</v>
      </c>
      <c r="H44" s="85">
        <v>-589861179</v>
      </c>
      <c r="J44" s="87">
        <v>3339751</v>
      </c>
      <c r="K44" s="87"/>
      <c r="L44" s="87">
        <v>8257022</v>
      </c>
      <c r="N44" s="63"/>
    </row>
    <row r="45" spans="1:12" s="2" customFormat="1" ht="24" customHeight="1">
      <c r="A45" s="7" t="s">
        <v>50</v>
      </c>
      <c r="B45" s="7"/>
      <c r="C45" s="7"/>
      <c r="D45" s="7"/>
      <c r="E45" s="7"/>
      <c r="F45" s="26"/>
      <c r="G45" s="7"/>
      <c r="H45" s="7"/>
      <c r="I45" s="7"/>
      <c r="J45" s="7"/>
      <c r="K45" s="7"/>
      <c r="L45" s="19"/>
    </row>
    <row r="46" spans="1:12" s="2" customFormat="1" ht="24" customHeight="1">
      <c r="A46" s="7" t="s">
        <v>19</v>
      </c>
      <c r="B46" s="7"/>
      <c r="C46" s="7"/>
      <c r="D46" s="7"/>
      <c r="E46" s="7"/>
      <c r="F46" s="26"/>
      <c r="G46" s="7"/>
      <c r="H46" s="7"/>
      <c r="I46" s="7"/>
      <c r="J46" s="7"/>
      <c r="K46" s="7"/>
      <c r="L46" s="19"/>
    </row>
    <row r="47" spans="1:12" s="2" customFormat="1" ht="24" customHeight="1">
      <c r="A47" s="7" t="s">
        <v>172</v>
      </c>
      <c r="B47" s="7"/>
      <c r="C47" s="7"/>
      <c r="D47" s="7"/>
      <c r="E47" s="7"/>
      <c r="F47" s="26"/>
      <c r="G47" s="7"/>
      <c r="H47" s="7"/>
      <c r="I47" s="7"/>
      <c r="J47" s="7"/>
      <c r="K47" s="7"/>
      <c r="L47" s="7"/>
    </row>
    <row r="48" spans="6:8" ht="9" customHeight="1">
      <c r="F48" s="22"/>
      <c r="G48" s="48"/>
      <c r="H48" s="48"/>
    </row>
    <row r="49" spans="6:12" ht="21.75">
      <c r="F49" s="184" t="s">
        <v>28</v>
      </c>
      <c r="G49" s="184"/>
      <c r="H49" s="184"/>
      <c r="I49" s="47"/>
      <c r="J49" s="20" t="s">
        <v>31</v>
      </c>
      <c r="K49" s="49"/>
      <c r="L49" s="49"/>
    </row>
    <row r="50" spans="5:12" ht="20.25" customHeight="1">
      <c r="E50" s="22" t="s">
        <v>16</v>
      </c>
      <c r="F50" s="101">
        <v>2557</v>
      </c>
      <c r="G50" s="48"/>
      <c r="H50" s="50">
        <v>2556</v>
      </c>
      <c r="J50" s="50">
        <v>2557</v>
      </c>
      <c r="K50" s="48"/>
      <c r="L50" s="50">
        <v>2556</v>
      </c>
    </row>
    <row r="51" spans="6:12" ht="20.25" customHeight="1">
      <c r="F51" s="185" t="s">
        <v>164</v>
      </c>
      <c r="G51" s="185"/>
      <c r="H51" s="185"/>
      <c r="I51" s="185"/>
      <c r="J51" s="185"/>
      <c r="K51" s="185"/>
      <c r="L51" s="185"/>
    </row>
    <row r="52" spans="1:14" s="8" customFormat="1" ht="21.75">
      <c r="A52" s="55" t="s">
        <v>146</v>
      </c>
      <c r="F52" s="85">
        <v>0</v>
      </c>
      <c r="H52" s="85">
        <v>-50000000</v>
      </c>
      <c r="J52" s="87">
        <v>0</v>
      </c>
      <c r="K52" s="87"/>
      <c r="L52" s="85">
        <v>-50000000</v>
      </c>
      <c r="N52" s="63"/>
    </row>
    <row r="53" spans="1:14" s="8" customFormat="1" ht="21.75">
      <c r="A53" s="147" t="s">
        <v>158</v>
      </c>
      <c r="F53" s="85">
        <v>0</v>
      </c>
      <c r="H53" s="85">
        <v>50000000</v>
      </c>
      <c r="J53" s="87">
        <v>0</v>
      </c>
      <c r="K53" s="87"/>
      <c r="L53" s="85">
        <v>50000000</v>
      </c>
      <c r="N53" s="63"/>
    </row>
    <row r="54" spans="1:14" s="8" customFormat="1" ht="21.75">
      <c r="A54" s="55" t="s">
        <v>147</v>
      </c>
      <c r="F54" s="85">
        <v>-350000</v>
      </c>
      <c r="H54" s="39">
        <f>-20000000+-550000</f>
        <v>-20550000</v>
      </c>
      <c r="J54" s="87">
        <v>-583350000</v>
      </c>
      <c r="K54" s="87"/>
      <c r="L54" s="85">
        <v>-1370050000</v>
      </c>
      <c r="N54" s="63"/>
    </row>
    <row r="55" spans="1:14" s="8" customFormat="1" ht="21.75">
      <c r="A55" s="55" t="s">
        <v>136</v>
      </c>
      <c r="F55" s="85">
        <v>20000000</v>
      </c>
      <c r="H55" s="85">
        <v>4008375</v>
      </c>
      <c r="J55" s="87">
        <v>682000000</v>
      </c>
      <c r="K55" s="87"/>
      <c r="L55" s="87">
        <v>740500000</v>
      </c>
      <c r="N55" s="63"/>
    </row>
    <row r="56" spans="1:14" ht="21.75">
      <c r="A56" s="103" t="s">
        <v>84</v>
      </c>
      <c r="F56" s="85">
        <v>0</v>
      </c>
      <c r="H56" s="85">
        <v>0</v>
      </c>
      <c r="J56" s="87">
        <v>-3502083880</v>
      </c>
      <c r="K56" s="38"/>
      <c r="L56" s="87">
        <v>-1671999970</v>
      </c>
      <c r="N56" s="38"/>
    </row>
    <row r="57" spans="1:14" ht="21.75">
      <c r="A57" s="51" t="s">
        <v>160</v>
      </c>
      <c r="F57" s="85">
        <v>0</v>
      </c>
      <c r="H57" s="85">
        <v>0</v>
      </c>
      <c r="J57" s="85">
        <v>1216783970</v>
      </c>
      <c r="K57" s="38"/>
      <c r="L57" s="85">
        <v>954784</v>
      </c>
      <c r="N57" s="38"/>
    </row>
    <row r="58" spans="1:14" ht="21.75">
      <c r="A58" s="51" t="s">
        <v>103</v>
      </c>
      <c r="F58" s="85">
        <f>-8610184800+1484522</f>
        <v>-8608700278</v>
      </c>
      <c r="H58" s="85">
        <v>-6430741189</v>
      </c>
      <c r="J58" s="87">
        <v>-387943115</v>
      </c>
      <c r="L58" s="87">
        <v>-247150863</v>
      </c>
      <c r="N58" s="52"/>
    </row>
    <row r="59" spans="1:14" ht="21.75">
      <c r="A59" s="51" t="s">
        <v>104</v>
      </c>
      <c r="F59" s="85">
        <v>498571000</v>
      </c>
      <c r="H59" s="85">
        <v>99757426</v>
      </c>
      <c r="J59" s="85">
        <v>226869200</v>
      </c>
      <c r="K59" s="38"/>
      <c r="L59" s="87">
        <v>99731476</v>
      </c>
      <c r="N59" s="38"/>
    </row>
    <row r="60" spans="1:14" ht="21.75">
      <c r="A60" s="51" t="s">
        <v>199</v>
      </c>
      <c r="F60" s="85">
        <v>0</v>
      </c>
      <c r="H60" s="85">
        <v>-194476676</v>
      </c>
      <c r="J60" s="85">
        <v>0</v>
      </c>
      <c r="K60" s="38"/>
      <c r="L60" s="52">
        <v>0</v>
      </c>
      <c r="N60" s="38"/>
    </row>
    <row r="61" spans="1:14" ht="21.75">
      <c r="A61" s="103" t="s">
        <v>123</v>
      </c>
      <c r="F61" s="85">
        <v>0</v>
      </c>
      <c r="H61" s="85">
        <v>0</v>
      </c>
      <c r="J61" s="87">
        <v>-348628727</v>
      </c>
      <c r="L61" s="87">
        <v>-120099956</v>
      </c>
      <c r="N61" s="52"/>
    </row>
    <row r="62" spans="1:14" ht="21.75">
      <c r="A62" s="51" t="s">
        <v>137</v>
      </c>
      <c r="F62" s="85">
        <v>-3858240</v>
      </c>
      <c r="H62" s="85">
        <v>0</v>
      </c>
      <c r="J62" s="52">
        <v>-3558810</v>
      </c>
      <c r="L62" s="87">
        <v>0</v>
      </c>
      <c r="N62" s="52"/>
    </row>
    <row r="63" spans="1:14" ht="21.75">
      <c r="A63" s="51" t="s">
        <v>148</v>
      </c>
      <c r="F63" s="85">
        <v>0</v>
      </c>
      <c r="H63" s="85">
        <v>218113854</v>
      </c>
      <c r="J63" s="87">
        <v>0</v>
      </c>
      <c r="L63" s="85">
        <v>113853007</v>
      </c>
      <c r="N63" s="52"/>
    </row>
    <row r="64" spans="1:14" ht="21.75">
      <c r="A64" s="51" t="s">
        <v>53</v>
      </c>
      <c r="F64" s="85">
        <v>1445527</v>
      </c>
      <c r="H64" s="85">
        <v>15602388</v>
      </c>
      <c r="J64" s="85">
        <v>1445527</v>
      </c>
      <c r="K64" s="38"/>
      <c r="L64" s="85">
        <v>15602388</v>
      </c>
      <c r="N64" s="38"/>
    </row>
    <row r="65" spans="1:14" ht="21.75">
      <c r="A65" s="51" t="s">
        <v>200</v>
      </c>
      <c r="F65" s="85">
        <v>0</v>
      </c>
      <c r="H65" s="85">
        <v>0</v>
      </c>
      <c r="J65" s="85">
        <f>180000000</f>
        <v>180000000</v>
      </c>
      <c r="K65" s="38"/>
      <c r="L65" s="85">
        <v>138840285</v>
      </c>
      <c r="N65" s="38"/>
    </row>
    <row r="66" spans="1:12" ht="21.75">
      <c r="A66" s="51" t="s">
        <v>58</v>
      </c>
      <c r="B66" s="55"/>
      <c r="F66" s="87">
        <v>-187076381</v>
      </c>
      <c r="H66" s="87">
        <v>-49778118</v>
      </c>
      <c r="J66" s="87">
        <v>-8780278</v>
      </c>
      <c r="K66" s="38"/>
      <c r="L66" s="87">
        <v>-2693601</v>
      </c>
    </row>
    <row r="67" spans="1:12" ht="21.75">
      <c r="A67" s="51" t="s">
        <v>142</v>
      </c>
      <c r="B67" s="55"/>
      <c r="F67" s="87">
        <v>86393773</v>
      </c>
      <c r="H67" s="87">
        <v>516706073</v>
      </c>
      <c r="J67" s="87">
        <v>0</v>
      </c>
      <c r="K67" s="38"/>
      <c r="L67" s="87">
        <v>0</v>
      </c>
    </row>
    <row r="68" spans="1:12" ht="21.75">
      <c r="A68" s="3" t="s">
        <v>156</v>
      </c>
      <c r="F68" s="10">
        <f>SUM(F42:F44)+SUM(F52:F67)</f>
        <v>-7932458552</v>
      </c>
      <c r="G68" s="11"/>
      <c r="H68" s="10">
        <f>SUM(H42:H44)+SUM(H52:H67)</f>
        <v>-6431219046</v>
      </c>
      <c r="I68" s="11"/>
      <c r="J68" s="10">
        <f>SUM(J42:J44)+SUM(J52:J67)</f>
        <v>-1384745429</v>
      </c>
      <c r="K68" s="11"/>
      <c r="L68" s="10">
        <f>SUM(L42:L44)+SUM(L52:L67)</f>
        <v>-2294255428</v>
      </c>
    </row>
    <row r="69" spans="1:14" ht="8.25" customHeight="1">
      <c r="A69" s="3"/>
      <c r="H69" s="8"/>
      <c r="J69" s="45"/>
      <c r="K69" s="9"/>
      <c r="L69" s="45"/>
      <c r="N69" s="45"/>
    </row>
    <row r="70" spans="1:12" ht="21.75">
      <c r="A70" s="29" t="s">
        <v>22</v>
      </c>
      <c r="H70" s="8"/>
      <c r="K70" s="38"/>
      <c r="L70" s="38"/>
    </row>
    <row r="71" spans="1:12" ht="21.75">
      <c r="A71" s="51" t="s">
        <v>101</v>
      </c>
      <c r="B71" s="55"/>
      <c r="F71" s="87">
        <f>-327958231-1484522</f>
        <v>-329442753</v>
      </c>
      <c r="H71" s="87">
        <v>-55846434</v>
      </c>
      <c r="J71" s="87">
        <v>-29945358</v>
      </c>
      <c r="K71" s="38"/>
      <c r="L71" s="87">
        <v>-23402794</v>
      </c>
    </row>
    <row r="72" spans="1:12" ht="21.75">
      <c r="A72" s="51" t="s">
        <v>129</v>
      </c>
      <c r="B72" s="147"/>
      <c r="F72" s="38">
        <v>2378956293</v>
      </c>
      <c r="G72" s="68"/>
      <c r="H72" s="85">
        <v>1830303923.77</v>
      </c>
      <c r="I72" s="68"/>
      <c r="J72" s="38">
        <v>2378956293</v>
      </c>
      <c r="K72" s="85"/>
      <c r="L72" s="85">
        <v>1830303923.77</v>
      </c>
    </row>
    <row r="73" spans="1:12" ht="21.75">
      <c r="A73" s="51" t="s">
        <v>105</v>
      </c>
      <c r="F73" s="38">
        <v>-2242694300</v>
      </c>
      <c r="H73" s="85">
        <v>-1695506331.67</v>
      </c>
      <c r="J73" s="38">
        <v>-2242694300</v>
      </c>
      <c r="K73" s="38"/>
      <c r="L73" s="85">
        <v>-1695506331.67</v>
      </c>
    </row>
    <row r="74" spans="1:12" ht="21.75">
      <c r="A74" s="51" t="s">
        <v>130</v>
      </c>
      <c r="F74" s="38">
        <v>6062930785</v>
      </c>
      <c r="H74" s="38">
        <v>4854360654</v>
      </c>
      <c r="J74" s="85">
        <v>529650000</v>
      </c>
      <c r="K74" s="38"/>
      <c r="L74" s="85">
        <v>0</v>
      </c>
    </row>
    <row r="75" spans="1:12" ht="21.75">
      <c r="A75" s="51" t="s">
        <v>85</v>
      </c>
      <c r="F75" s="38">
        <v>-269952251</v>
      </c>
      <c r="H75" s="38">
        <v>-122055000</v>
      </c>
      <c r="J75" s="87">
        <v>-65040000</v>
      </c>
      <c r="K75" s="38"/>
      <c r="L75" s="38">
        <v>-65040000</v>
      </c>
    </row>
    <row r="76" spans="1:12" ht="21.75">
      <c r="A76" s="51" t="s">
        <v>138</v>
      </c>
      <c r="F76" s="38">
        <v>-4022699</v>
      </c>
      <c r="H76" s="68">
        <v>0</v>
      </c>
      <c r="J76" s="87">
        <v>-2862843</v>
      </c>
      <c r="K76" s="38"/>
      <c r="L76" s="68">
        <v>0</v>
      </c>
    </row>
    <row r="77" spans="1:12" ht="21.75">
      <c r="A77" s="51" t="s">
        <v>181</v>
      </c>
      <c r="F77" s="38">
        <v>-74600000</v>
      </c>
      <c r="H77" s="38">
        <v>-37299302</v>
      </c>
      <c r="J77" s="38">
        <v>-74600000</v>
      </c>
      <c r="K77" s="38"/>
      <c r="L77" s="38">
        <v>-37299302</v>
      </c>
    </row>
    <row r="78" spans="1:12" ht="21.75">
      <c r="A78" s="51" t="s">
        <v>144</v>
      </c>
      <c r="F78" s="68">
        <v>0</v>
      </c>
      <c r="H78" s="38">
        <v>2990516000</v>
      </c>
      <c r="J78" s="68">
        <v>0</v>
      </c>
      <c r="K78" s="38"/>
      <c r="L78" s="38">
        <v>2990516000</v>
      </c>
    </row>
    <row r="79" spans="1:12" ht="21.75">
      <c r="A79" s="3" t="s">
        <v>161</v>
      </c>
      <c r="F79" s="10">
        <f>SUM(F71:F78)</f>
        <v>5521175075</v>
      </c>
      <c r="H79" s="10">
        <f>SUM(H71:H78)</f>
        <v>7764473510.1</v>
      </c>
      <c r="J79" s="10">
        <f>SUM(J71:J78)</f>
        <v>493463792</v>
      </c>
      <c r="K79" s="9"/>
      <c r="L79" s="10">
        <f>SUM(L71:L78)</f>
        <v>2999571496.1</v>
      </c>
    </row>
    <row r="80" spans="6:12" ht="12" customHeight="1">
      <c r="F80" s="185"/>
      <c r="G80" s="185"/>
      <c r="H80" s="185"/>
      <c r="I80" s="185"/>
      <c r="J80" s="185"/>
      <c r="K80" s="185"/>
      <c r="L80" s="185"/>
    </row>
    <row r="81" spans="1:12" ht="21.75">
      <c r="A81" s="3" t="s">
        <v>49</v>
      </c>
      <c r="E81" s="25">
        <v>5</v>
      </c>
      <c r="F81" s="11">
        <f>+F68+F79+F39</f>
        <v>-304228580</v>
      </c>
      <c r="H81" s="11">
        <f>SUM(H39,H68,H79)</f>
        <v>1504766542.1000004</v>
      </c>
      <c r="J81" s="11">
        <f>SUM(J39,J68,J79)</f>
        <v>-415505112</v>
      </c>
      <c r="K81" s="9"/>
      <c r="L81" s="11">
        <f>SUM(L39,L68,L79)</f>
        <v>728534281.0999999</v>
      </c>
    </row>
    <row r="82" spans="1:12" ht="21.75">
      <c r="A82" s="35" t="s">
        <v>139</v>
      </c>
      <c r="E82" s="25"/>
      <c r="F82" s="38">
        <v>1572110435</v>
      </c>
      <c r="G82" s="56"/>
      <c r="H82" s="90">
        <v>67343893</v>
      </c>
      <c r="J82" s="38">
        <v>784713312</v>
      </c>
      <c r="K82" s="38"/>
      <c r="L82" s="38">
        <v>56179031</v>
      </c>
    </row>
    <row r="83" spans="1:12" ht="22.5" thickBot="1">
      <c r="A83" s="3" t="s">
        <v>173</v>
      </c>
      <c r="E83" s="25">
        <v>5</v>
      </c>
      <c r="F83" s="91">
        <f>SUM(F81:F82)</f>
        <v>1267881855</v>
      </c>
      <c r="G83" s="56"/>
      <c r="H83" s="91">
        <f>SUM(H81:H82)</f>
        <v>1572110435.1000004</v>
      </c>
      <c r="J83" s="91">
        <f>SUM(J81:J82)</f>
        <v>369208200</v>
      </c>
      <c r="K83" s="9"/>
      <c r="L83" s="91">
        <f>SUM(L81:L82)</f>
        <v>784713312.0999999</v>
      </c>
    </row>
    <row r="84" spans="1:12" ht="6.75" customHeight="1" thickTop="1">
      <c r="A84" s="3"/>
      <c r="F84" s="11"/>
      <c r="G84" s="56"/>
      <c r="H84" s="11"/>
      <c r="J84" s="11"/>
      <c r="K84" s="9"/>
      <c r="L84" s="11"/>
    </row>
    <row r="85" spans="1:10" ht="24" customHeight="1">
      <c r="A85" s="3" t="s">
        <v>140</v>
      </c>
      <c r="B85" s="61"/>
      <c r="F85" s="38"/>
      <c r="J85" s="38"/>
    </row>
    <row r="86" spans="1:12" ht="24" customHeight="1">
      <c r="A86" s="36" t="s">
        <v>197</v>
      </c>
      <c r="F86" s="38">
        <v>1484522</v>
      </c>
      <c r="H86" s="85">
        <v>0</v>
      </c>
      <c r="J86" s="85">
        <v>0</v>
      </c>
      <c r="L86" s="85">
        <v>0</v>
      </c>
    </row>
    <row r="87" spans="1:17" ht="24" customHeight="1">
      <c r="A87" s="35" t="s">
        <v>183</v>
      </c>
      <c r="C87" s="153"/>
      <c r="E87" s="153"/>
      <c r="F87" s="85">
        <v>498491366</v>
      </c>
      <c r="G87" s="38"/>
      <c r="H87" s="38">
        <v>182466305</v>
      </c>
      <c r="I87" s="38"/>
      <c r="J87" s="85">
        <v>10251239</v>
      </c>
      <c r="K87" s="38"/>
      <c r="L87" s="38">
        <v>3450133</v>
      </c>
      <c r="M87" s="153"/>
      <c r="N87" s="153"/>
      <c r="O87" s="153"/>
      <c r="P87" s="153"/>
      <c r="Q87" s="153"/>
    </row>
    <row r="88" spans="1:17" ht="24" customHeight="1">
      <c r="A88" s="35" t="s">
        <v>131</v>
      </c>
      <c r="B88" s="154"/>
      <c r="C88" s="153"/>
      <c r="D88" s="153"/>
      <c r="E88" s="153"/>
      <c r="F88" s="85">
        <v>0</v>
      </c>
      <c r="G88" s="38"/>
      <c r="H88" s="38">
        <v>14369799</v>
      </c>
      <c r="I88" s="38"/>
      <c r="J88" s="85">
        <v>0</v>
      </c>
      <c r="K88" s="38"/>
      <c r="L88" s="38">
        <v>7612799</v>
      </c>
      <c r="M88" s="155"/>
      <c r="N88" s="155"/>
      <c r="O88" s="155"/>
      <c r="P88" s="155"/>
      <c r="Q88" s="155"/>
    </row>
  </sheetData>
  <sheetProtection password="F7ED" sheet="1"/>
  <mergeCells count="5">
    <mergeCell ref="F80:L80"/>
    <mergeCell ref="F49:H49"/>
    <mergeCell ref="F51:L51"/>
    <mergeCell ref="F5:H5"/>
    <mergeCell ref="F7:L7"/>
  </mergeCells>
  <printOptions/>
  <pageMargins left="0.984251968503937" right="0.31496062992126" top="0.47244094488189" bottom="0.393700787401575" header="0.511811023622047" footer="0.393700787401575"/>
  <pageSetup firstPageNumber="9" useFirstPageNumber="1" horizontalDpi="600" verticalDpi="600" orientation="portrait" paperSize="9" scale="82" r:id="rId1"/>
  <headerFooter alignWithMargins="0">
    <oddFooter>&amp;L&amp;14          &amp;15หมายเหตุประกอบงบการเงินเป็นส่วนหนึ่งของงบการเงินนี้&amp;14
&amp;R&amp;P</oddFooter>
  </headerFooter>
  <rowBreaks count="1" manualBreakCount="1">
    <brk id="4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NPS Saim</dc:creator>
  <cp:keywords/>
  <dc:description/>
  <cp:lastModifiedBy>Arisara U.</cp:lastModifiedBy>
  <cp:lastPrinted>2015-02-26T13:45:55Z</cp:lastPrinted>
  <dcterms:created xsi:type="dcterms:W3CDTF">2001-01-22T03:58:50Z</dcterms:created>
  <dcterms:modified xsi:type="dcterms:W3CDTF">2015-02-27T03:59:00Z</dcterms:modified>
  <cp:category/>
  <cp:version/>
  <cp:contentType/>
  <cp:contentStatus/>
</cp:coreProperties>
</file>